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BRE ACCESO A LA IN\Documents\2023\mayo\nomina\"/>
    </mc:Choice>
  </mc:AlternateContent>
  <bookViews>
    <workbookView xWindow="0" yWindow="0" windowWidth="28800" windowHeight="12330"/>
  </bookViews>
  <sheets>
    <sheet name="NÓMINA TEMPORERA MAYO 2023" sheetId="1" r:id="rId1"/>
  </sheets>
  <definedNames>
    <definedName name="_xlnm._FilterDatabase" localSheetId="0" hidden="1">'NÓMINA TEMPORERA MAYO 2023'!$A$13:$AB$53</definedName>
    <definedName name="_xlnm.Print_Area" localSheetId="0">'NÓMINA TEMPORERA MAYO 2023'!$A$1:$AB$121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53" i="1" l="1"/>
  <c r="L42" i="1"/>
  <c r="L35" i="1"/>
  <c r="L34" i="1"/>
  <c r="L29" i="1"/>
  <c r="L25" i="1"/>
  <c r="R55" i="1" l="1"/>
  <c r="K55" i="1"/>
  <c r="J55" i="1"/>
  <c r="I55" i="1"/>
  <c r="H55" i="1"/>
  <c r="Q53" i="1"/>
  <c r="P53" i="1"/>
  <c r="N53" i="1"/>
  <c r="U53" i="1" s="1"/>
  <c r="M53" i="1"/>
  <c r="Q52" i="1"/>
  <c r="P52" i="1"/>
  <c r="O52" i="1"/>
  <c r="N52" i="1"/>
  <c r="M52" i="1"/>
  <c r="T52" i="1" s="1"/>
  <c r="V52" i="1" s="1"/>
  <c r="Q51" i="1"/>
  <c r="P51" i="1"/>
  <c r="O51" i="1"/>
  <c r="N51" i="1"/>
  <c r="M51" i="1"/>
  <c r="Q50" i="1"/>
  <c r="P50" i="1"/>
  <c r="N50" i="1"/>
  <c r="M50" i="1"/>
  <c r="Q49" i="1"/>
  <c r="P49" i="1"/>
  <c r="N49" i="1"/>
  <c r="M49" i="1"/>
  <c r="Q48" i="1"/>
  <c r="P48" i="1"/>
  <c r="N48" i="1"/>
  <c r="M48" i="1"/>
  <c r="Q47" i="1"/>
  <c r="P47" i="1"/>
  <c r="N47" i="1"/>
  <c r="M47" i="1"/>
  <c r="L47" i="1"/>
  <c r="Q46" i="1"/>
  <c r="P46" i="1"/>
  <c r="N46" i="1"/>
  <c r="M46" i="1"/>
  <c r="L46" i="1"/>
  <c r="Q45" i="1"/>
  <c r="P45" i="1"/>
  <c r="N45" i="1"/>
  <c r="M45" i="1"/>
  <c r="Q44" i="1"/>
  <c r="P44" i="1"/>
  <c r="N44" i="1"/>
  <c r="M44" i="1"/>
  <c r="Q43" i="1"/>
  <c r="P43" i="1"/>
  <c r="N43" i="1"/>
  <c r="M43" i="1"/>
  <c r="Q42" i="1"/>
  <c r="P42" i="1"/>
  <c r="N42" i="1"/>
  <c r="M42" i="1"/>
  <c r="Q41" i="1"/>
  <c r="P41" i="1"/>
  <c r="O41" i="1"/>
  <c r="N41" i="1"/>
  <c r="M41" i="1"/>
  <c r="Q40" i="1"/>
  <c r="P40" i="1"/>
  <c r="O40" i="1"/>
  <c r="N40" i="1"/>
  <c r="M40" i="1"/>
  <c r="Q39" i="1"/>
  <c r="P39" i="1"/>
  <c r="N39" i="1"/>
  <c r="M39" i="1"/>
  <c r="Q38" i="1"/>
  <c r="P38" i="1"/>
  <c r="O38" i="1"/>
  <c r="N38" i="1"/>
  <c r="M38" i="1"/>
  <c r="Q37" i="1"/>
  <c r="P37" i="1"/>
  <c r="N37" i="1"/>
  <c r="M37" i="1"/>
  <c r="Q36" i="1"/>
  <c r="P36" i="1"/>
  <c r="S36" i="1" s="1"/>
  <c r="O36" i="1"/>
  <c r="N36" i="1"/>
  <c r="M36" i="1"/>
  <c r="Q35" i="1"/>
  <c r="P35" i="1"/>
  <c r="N35" i="1"/>
  <c r="M35" i="1"/>
  <c r="S35" i="1" s="1"/>
  <c r="Q34" i="1"/>
  <c r="P34" i="1"/>
  <c r="O34" i="1"/>
  <c r="N34" i="1"/>
  <c r="M34" i="1"/>
  <c r="Q33" i="1"/>
  <c r="P33" i="1"/>
  <c r="N33" i="1"/>
  <c r="M33" i="1"/>
  <c r="Q32" i="1"/>
  <c r="P32" i="1"/>
  <c r="O32" i="1"/>
  <c r="N32" i="1"/>
  <c r="M32" i="1"/>
  <c r="Q31" i="1"/>
  <c r="P31" i="1"/>
  <c r="N31" i="1"/>
  <c r="M31" i="1"/>
  <c r="Q30" i="1"/>
  <c r="P30" i="1"/>
  <c r="O30" i="1"/>
  <c r="N30" i="1"/>
  <c r="M30" i="1"/>
  <c r="Q29" i="1"/>
  <c r="P29" i="1"/>
  <c r="O29" i="1"/>
  <c r="N29" i="1"/>
  <c r="M29" i="1"/>
  <c r="Q28" i="1"/>
  <c r="P28" i="1"/>
  <c r="O28" i="1"/>
  <c r="N28" i="1"/>
  <c r="M28" i="1"/>
  <c r="Q27" i="1"/>
  <c r="P27" i="1"/>
  <c r="N27" i="1"/>
  <c r="U27" i="1" s="1"/>
  <c r="M27" i="1"/>
  <c r="L27" i="1"/>
  <c r="Q26" i="1"/>
  <c r="P26" i="1"/>
  <c r="N26" i="1"/>
  <c r="M26" i="1"/>
  <c r="L26" i="1"/>
  <c r="Q25" i="1"/>
  <c r="P25" i="1"/>
  <c r="N25" i="1"/>
  <c r="M25" i="1"/>
  <c r="Q24" i="1"/>
  <c r="P24" i="1"/>
  <c r="O24" i="1"/>
  <c r="M24" i="1"/>
  <c r="Q23" i="1"/>
  <c r="P23" i="1"/>
  <c r="O23" i="1"/>
  <c r="M23" i="1"/>
  <c r="Q22" i="1"/>
  <c r="P22" i="1"/>
  <c r="N22" i="1"/>
  <c r="M22" i="1"/>
  <c r="L22" i="1"/>
  <c r="Q21" i="1"/>
  <c r="P21" i="1"/>
  <c r="O21" i="1"/>
  <c r="N21" i="1"/>
  <c r="M21" i="1"/>
  <c r="L21" i="1"/>
  <c r="L55" i="1" s="1"/>
  <c r="Q20" i="1"/>
  <c r="P20" i="1"/>
  <c r="N20" i="1"/>
  <c r="M20" i="1"/>
  <c r="Q19" i="1"/>
  <c r="P19" i="1"/>
  <c r="N19" i="1"/>
  <c r="M19" i="1"/>
  <c r="Q18" i="1"/>
  <c r="P18" i="1"/>
  <c r="O18" i="1"/>
  <c r="N18" i="1"/>
  <c r="M18" i="1"/>
  <c r="Q17" i="1"/>
  <c r="P17" i="1"/>
  <c r="N17" i="1"/>
  <c r="M17" i="1"/>
  <c r="Q16" i="1"/>
  <c r="P16" i="1"/>
  <c r="N16" i="1"/>
  <c r="M16" i="1"/>
  <c r="Q15" i="1"/>
  <c r="P15" i="1"/>
  <c r="O15" i="1"/>
  <c r="N15" i="1"/>
  <c r="M15" i="1"/>
  <c r="Q14" i="1"/>
  <c r="P14" i="1"/>
  <c r="N14" i="1"/>
  <c r="M14" i="1"/>
  <c r="U34" i="1" l="1"/>
  <c r="T36" i="1"/>
  <c r="V36" i="1" s="1"/>
  <c r="U52" i="1"/>
  <c r="S52" i="1"/>
  <c r="T22" i="1"/>
  <c r="V22" i="1" s="1"/>
  <c r="S24" i="1"/>
  <c r="U42" i="1"/>
  <c r="U43" i="1"/>
  <c r="U44" i="1"/>
  <c r="U45" i="1"/>
  <c r="S46" i="1"/>
  <c r="U47" i="1"/>
  <c r="U50" i="1"/>
  <c r="U16" i="1"/>
  <c r="U17" i="1"/>
  <c r="T19" i="1"/>
  <c r="V19" i="1" s="1"/>
  <c r="T20" i="1"/>
  <c r="V20" i="1" s="1"/>
  <c r="U22" i="1"/>
  <c r="U23" i="1"/>
  <c r="U24" i="1"/>
  <c r="S31" i="1"/>
  <c r="T32" i="1"/>
  <c r="V32" i="1" s="1"/>
  <c r="U46" i="1"/>
  <c r="T50" i="1"/>
  <c r="V50" i="1" s="1"/>
  <c r="U48" i="1"/>
  <c r="U49" i="1"/>
  <c r="U18" i="1"/>
  <c r="U40" i="1"/>
  <c r="S41" i="1"/>
  <c r="U29" i="1"/>
  <c r="S30" i="1"/>
  <c r="T33" i="1"/>
  <c r="V33" i="1" s="1"/>
  <c r="T15" i="1"/>
  <c r="V15" i="1" s="1"/>
  <c r="U26" i="1"/>
  <c r="S27" i="1"/>
  <c r="T28" i="1"/>
  <c r="V28" i="1" s="1"/>
  <c r="T30" i="1"/>
  <c r="V30" i="1" s="1"/>
  <c r="S32" i="1"/>
  <c r="T37" i="1"/>
  <c r="V37" i="1" s="1"/>
  <c r="T27" i="1"/>
  <c r="V27" i="1" s="1"/>
  <c r="P55" i="1"/>
  <c r="S15" i="1"/>
  <c r="S21" i="1"/>
  <c r="T25" i="1"/>
  <c r="V25" i="1" s="1"/>
  <c r="U30" i="1"/>
  <c r="T31" i="1"/>
  <c r="V31" i="1" s="1"/>
  <c r="T35" i="1"/>
  <c r="V35" i="1" s="1"/>
  <c r="S38" i="1"/>
  <c r="T41" i="1"/>
  <c r="V41" i="1" s="1"/>
  <c r="T47" i="1"/>
  <c r="V47" i="1" s="1"/>
  <c r="S51" i="1"/>
  <c r="Q55" i="1"/>
  <c r="T21" i="1"/>
  <c r="V21" i="1" s="1"/>
  <c r="U25" i="1"/>
  <c r="T26" i="1"/>
  <c r="V26" i="1" s="1"/>
  <c r="U28" i="1"/>
  <c r="S28" i="1"/>
  <c r="U31" i="1"/>
  <c r="U33" i="1"/>
  <c r="T34" i="1"/>
  <c r="V34" i="1" s="1"/>
  <c r="U35" i="1"/>
  <c r="U37" i="1"/>
  <c r="U38" i="1"/>
  <c r="S39" i="1"/>
  <c r="T40" i="1"/>
  <c r="V40" i="1" s="1"/>
  <c r="U41" i="1"/>
  <c r="T48" i="1"/>
  <c r="V48" i="1" s="1"/>
  <c r="T51" i="1"/>
  <c r="V51" i="1" s="1"/>
  <c r="U15" i="1"/>
  <c r="T29" i="1"/>
  <c r="V29" i="1" s="1"/>
  <c r="S14" i="1"/>
  <c r="T14" i="1"/>
  <c r="V14" i="1" s="1"/>
  <c r="T16" i="1"/>
  <c r="V16" i="1" s="1"/>
  <c r="T17" i="1"/>
  <c r="V17" i="1" s="1"/>
  <c r="U32" i="1"/>
  <c r="U36" i="1"/>
  <c r="U39" i="1"/>
  <c r="S42" i="1"/>
  <c r="T43" i="1"/>
  <c r="V43" i="1" s="1"/>
  <c r="T44" i="1"/>
  <c r="V44" i="1" s="1"/>
  <c r="T45" i="1"/>
  <c r="V45" i="1" s="1"/>
  <c r="T49" i="1"/>
  <c r="V49" i="1" s="1"/>
  <c r="U51" i="1"/>
  <c r="T53" i="1"/>
  <c r="V53" i="1" s="1"/>
  <c r="S23" i="1"/>
  <c r="T23" i="1"/>
  <c r="V23" i="1" s="1"/>
  <c r="S16" i="1"/>
  <c r="N55" i="1"/>
  <c r="U14" i="1"/>
  <c r="S17" i="1"/>
  <c r="U19" i="1"/>
  <c r="U21" i="1"/>
  <c r="O55" i="1"/>
  <c r="T18" i="1"/>
  <c r="V18" i="1" s="1"/>
  <c r="S18" i="1"/>
  <c r="U20" i="1"/>
  <c r="S22" i="1"/>
  <c r="S37" i="1"/>
  <c r="S44" i="1"/>
  <c r="S45" i="1"/>
  <c r="S19" i="1"/>
  <c r="S20" i="1"/>
  <c r="T24" i="1"/>
  <c r="V24" i="1" s="1"/>
  <c r="T42" i="1"/>
  <c r="V42" i="1" s="1"/>
  <c r="S53" i="1"/>
  <c r="S29" i="1"/>
  <c r="S34" i="1"/>
  <c r="T38" i="1"/>
  <c r="V38" i="1" s="1"/>
  <c r="T39" i="1"/>
  <c r="V39" i="1" s="1"/>
  <c r="S40" i="1"/>
  <c r="T46" i="1"/>
  <c r="V46" i="1" s="1"/>
  <c r="S47" i="1"/>
  <c r="S48" i="1"/>
  <c r="S49" i="1"/>
  <c r="S50" i="1"/>
  <c r="M55" i="1"/>
  <c r="S33" i="1"/>
  <c r="S43" i="1"/>
  <c r="S25" i="1"/>
  <c r="S26" i="1"/>
  <c r="S55" i="1" l="1"/>
  <c r="T55" i="1"/>
  <c r="U55" i="1"/>
  <c r="V55" i="1"/>
</calcChain>
</file>

<file path=xl/sharedStrings.xml><?xml version="1.0" encoding="utf-8"?>
<sst xmlns="http://schemas.openxmlformats.org/spreadsheetml/2006/main" count="278" uniqueCount="145">
  <si>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</si>
  <si>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</si>
  <si>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</si>
  <si>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</si>
  <si>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</si>
  <si>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</si>
  <si>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</si>
  <si>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</si>
  <si>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</si>
  <si>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</si>
  <si>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</si>
  <si>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</si>
  <si>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</si>
  <si>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</si>
  <si>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</si>
  <si>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</si>
  <si>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</si>
  <si>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</si>
  <si>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</si>
  <si>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</si>
  <si>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</si>
  <si>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</si>
  <si>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</si>
  <si>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</si>
  <si>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</si>
  <si>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</si>
  <si>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</si>
  <si>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</si>
  <si>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</si>
  <si>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</si>
  <si>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</si>
  <si>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</si>
  <si>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</si>
  <si>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</si>
  <si>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</si>
  <si>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</si>
  <si>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</si>
  <si>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</si>
  <si>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</si>
  <si>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</si>
  <si>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</si>
  <si>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</si>
  <si>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</si>
  <si>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</si>
  <si>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</si>
  <si>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</si>
  <si>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</si>
  <si>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</si>
  <si>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</si>
  <si>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</si>
  <si>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</si>
  <si>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</si>
  <si>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</si>
  <si>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</si>
  <si>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</si>
  <si>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</si>
  <si>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</si>
  <si>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</si>
  <si>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</si>
  <si>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</si>
  <si>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</si>
  <si>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</si>
  <si>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</si>
  <si>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</si>
  <si>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</si>
  <si>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</si>
  <si>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</si>
  <si>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</si>
  <si>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</si>
  <si>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</si>
  <si>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</si>
  <si>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</si>
  <si>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</si>
  <si>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</si>
  <si>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 xml:space="preserve">Departamento De Comunicaciones </t>
  </si>
  <si>
    <t>Katherine Vidal Laureano</t>
  </si>
  <si>
    <t>Departamento De Recursos Humanos</t>
  </si>
  <si>
    <t>Tecnico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</si>
  <si>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</si>
  <si>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</si>
  <si>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</si>
  <si>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</si>
  <si>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</si>
  <si>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</si>
  <si>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</si>
  <si>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</si>
  <si>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</si>
  <si>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</si>
  <si>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</si>
  <si>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</si>
  <si>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</si>
  <si>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</si>
  <si>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</si>
  <si>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</si>
  <si>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Manuel Antonio Matos Medina</t>
  </si>
  <si>
    <t>Gestor de Protocolo</t>
  </si>
  <si>
    <t>Marcia Rivera Gonzalez</t>
  </si>
  <si>
    <t>Asesora</t>
  </si>
  <si>
    <t>Miguel Nelson Valverde Baez</t>
  </si>
  <si>
    <t xml:space="preserve">Departamento de Comunicaciones </t>
  </si>
  <si>
    <t>Analista de Desarrollo Organizacional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</si>
  <si>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</si>
  <si>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</si>
  <si>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</si>
  <si>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</si>
  <si>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</si>
  <si>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</si>
  <si>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Departamento de Recursos Humanos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</si>
  <si>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</si>
  <si>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</si>
  <si>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</si>
  <si>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</si>
  <si>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</si>
  <si>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</si>
  <si>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</si>
  <si>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</si>
  <si>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</si>
  <si>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</si>
  <si>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</si>
  <si>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</si>
  <si>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Financiera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</si>
  <si>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</si>
  <si>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</si>
  <si>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</si>
  <si>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</si>
  <si>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</si>
  <si>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</si>
  <si>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</si>
  <si>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</si>
  <si>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</si>
  <si>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</si>
  <si>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Yocasta Sanchez Duran De Paulino</t>
  </si>
  <si>
    <t>Yunise Yokasta Huggins Trinidad</t>
  </si>
  <si>
    <t>Oficinas Provinciales / La Romana</t>
  </si>
  <si>
    <t>Enc. Oficina Provicial la Romana</t>
  </si>
  <si>
    <t xml:space="preserve">Yureidy Díaz Adames 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</si>
  <si>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</si>
  <si>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</si>
  <si>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</si>
  <si>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</si>
  <si>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RD$1,577.45 por cada dependiente adicional registrado</t>
  </si>
  <si>
    <t>CORRESPONDIENTE AL MES DE MAYO 2023</t>
  </si>
  <si>
    <t>Divisón de Contabilidad</t>
  </si>
  <si>
    <t>Enc. División de Contabilidad</t>
  </si>
  <si>
    <t>TOTAL DE EMPLEADOS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</si>
</sst>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4" fontId="6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4" fontId="9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/>
    </xf>
    <xf numFmtId="14" fontId="9" fillId="2" borderId="20" xfId="0" applyNumberFormat="1" applyFont="1" applyFill="1" applyBorder="1" applyAlignment="1">
      <alignment horizontal="center"/>
    </xf>
    <xf numFmtId="14" fontId="6" fillId="2" borderId="20" xfId="0" applyNumberFormat="1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/>
    </xf>
    <xf numFmtId="0" fontId="3" fillId="3" borderId="22" xfId="0" applyFont="1" applyFill="1" applyBorder="1" applyAlignment="1"/>
    <xf numFmtId="0" fontId="9" fillId="2" borderId="13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164" fontId="9" fillId="2" borderId="13" xfId="0" applyNumberFormat="1" applyFont="1" applyFill="1" applyBorder="1" applyAlignment="1">
      <alignment horizontal="center" vertical="center"/>
    </xf>
    <xf numFmtId="0" fontId="9" fillId="2" borderId="15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14" fontId="6" fillId="2" borderId="12" xfId="0" applyNumberFormat="1" applyFont="1" applyFill="1" applyBorder="1" applyAlignment="1">
      <alignment horizontal="center"/>
    </xf>
    <xf numFmtId="44" fontId="9" fillId="2" borderId="20" xfId="0" applyNumberFormat="1" applyFont="1" applyFill="1" applyBorder="1" applyAlignment="1">
      <alignment horizontal="center"/>
    </xf>
    <xf numFmtId="44" fontId="9" fillId="2" borderId="8" xfId="0" applyNumberFormat="1" applyFont="1" applyFill="1" applyBorder="1" applyAlignment="1">
      <alignment horizontal="center"/>
    </xf>
    <xf numFmtId="164" fontId="9" fillId="2" borderId="20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12" xfId="0" applyNumberFormat="1" applyFont="1" applyFill="1" applyBorder="1" applyAlignment="1">
      <alignment horizontal="center"/>
    </xf>
    <xf numFmtId="14" fontId="6" fillId="2" borderId="23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14" fontId="9" fillId="2" borderId="17" xfId="0" applyNumberFormat="1" applyFont="1" applyFill="1" applyBorder="1" applyAlignment="1">
      <alignment horizontal="center"/>
    </xf>
    <xf numFmtId="14" fontId="6" fillId="2" borderId="24" xfId="0" applyNumberFormat="1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center"/>
    </xf>
    <xf numFmtId="4" fontId="9" fillId="2" borderId="25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/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6" xfId="0" applyNumberFormat="1" applyFont="1" applyFill="1" applyBorder="1" applyAlignment="1">
      <alignment horizontal="center"/>
    </xf>
    <xf numFmtId="0" fontId="6" fillId="2" borderId="0" xfId="0" applyFont="1" applyFill="1" applyBorder="1"/>
    <xf numFmtId="4" fontId="2" fillId="2" borderId="0" xfId="0" applyNumberFormat="1" applyFont="1" applyFill="1" applyBorder="1"/>
    <xf numFmtId="43" fontId="2" fillId="2" borderId="0" xfId="1" applyFont="1" applyFill="1" applyBorder="1"/>
    <xf numFmtId="0" fontId="13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" fontId="13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/>
    <xf numFmtId="164" fontId="3" fillId="3" borderId="0" xfId="0" applyNumberFormat="1" applyFont="1" applyFill="1" applyAlignment="1"/>
    <xf numFmtId="43" fontId="2" fillId="2" borderId="0" xfId="1" applyFont="1" applyFill="1" applyBorder="1" applyAlignment="1">
      <alignment horizontal="center"/>
    </xf>
    <xf numFmtId="43" fontId="2" fillId="3" borderId="0" xfId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3" fontId="13" fillId="2" borderId="0" xfId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</cellXfs>
  <cellStyles count="2">
    <cellStyle name="Millares" xfId="1" builtinId="3"/>
    <cellStyle name="Normal" xfId="0" builtinId="0"/>
  </cellStyles>
  <dxfs count="1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457199</xdr:colOff>
      <xdr:row>0</xdr:row>
      <xdr:rowOff>0</xdr:rowOff>
    </xdr:from>
    <xdr:ext cx="5076825" cy="1304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87124" y="0"/>
          <a:ext cx="5076825" cy="1304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2"/>
  <sheetViews>
    <sheetView tabSelected="1" topLeftCell="H1" zoomScaleNormal="100" workbookViewId="0">
      <selection activeCell="P10" sqref="P9:P10"/>
    </sheetView>
  </sheetViews>
  <sheetFormatPr baseColWidth="10" defaultColWidth="14.42578125" defaultRowHeight="15" x14ac:dyDescent="0.25"/>
  <cols>
    <col min="1" max="1" width="4.42578125" style="3" customWidth="1"/>
    <col min="2" max="2" width="35.7109375" style="3" customWidth="1"/>
    <col min="3" max="3" width="41.140625" style="3" bestFit="1" customWidth="1"/>
    <col min="4" max="4" width="44.28515625" style="3" bestFit="1" customWidth="1"/>
    <col min="5" max="5" width="13" style="3" bestFit="1" customWidth="1"/>
    <col min="6" max="6" width="11.5703125" style="3" bestFit="1" customWidth="1"/>
    <col min="7" max="7" width="12.28515625" style="3" bestFit="1" customWidth="1"/>
    <col min="8" max="8" width="14.7109375" style="3" bestFit="1" customWidth="1"/>
    <col min="9" max="9" width="19.42578125" style="3" bestFit="1" customWidth="1"/>
    <col min="10" max="10" width="12.42578125" style="3" bestFit="1" customWidth="1"/>
    <col min="11" max="11" width="11" style="3" bestFit="1" customWidth="1"/>
    <col min="12" max="12" width="16.28515625" style="3" bestFit="1" customWidth="1"/>
    <col min="13" max="13" width="15.28515625" style="3" bestFit="1" customWidth="1"/>
    <col min="14" max="14" width="14" style="3" bestFit="1" customWidth="1"/>
    <col min="15" max="15" width="18.140625" style="3" bestFit="1" customWidth="1"/>
    <col min="16" max="16" width="14.5703125" style="3" bestFit="1" customWidth="1"/>
    <col min="17" max="17" width="13.85546875" style="3" bestFit="1" customWidth="1"/>
    <col min="18" max="18" width="13.5703125" style="3" bestFit="1" customWidth="1"/>
    <col min="19" max="19" width="13.42578125" style="3" bestFit="1" customWidth="1"/>
    <col min="20" max="20" width="15.85546875" style="3" bestFit="1" customWidth="1"/>
    <col min="21" max="21" width="17.7109375" style="3" bestFit="1" customWidth="1"/>
    <col min="22" max="22" width="14.7109375" style="3" bestFit="1" customWidth="1"/>
    <col min="23" max="23" width="9.42578125" style="3" bestFit="1" customWidth="1"/>
    <col min="24" max="24" width="16.42578125" style="3" bestFit="1" customWidth="1"/>
    <col min="25" max="28" width="11.42578125" style="3" customWidth="1"/>
    <col min="29" max="16384" width="14.42578125" style="3"/>
  </cols>
  <sheetData>
    <row r="1" spans="1:28" ht="14.25" customHeight="1" x14ac:dyDescent="0.25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93"/>
      <c r="M1" s="1"/>
      <c r="N1" s="1"/>
      <c r="O1" s="1"/>
      <c r="P1" s="1"/>
      <c r="Q1" s="1"/>
      <c r="R1" s="2"/>
      <c r="S1" s="1"/>
      <c r="T1" s="1"/>
      <c r="U1" s="1"/>
      <c r="V1" s="2"/>
      <c r="W1" s="1"/>
      <c r="X1" s="1"/>
      <c r="Y1" s="1"/>
      <c r="Z1" s="1"/>
      <c r="AA1" s="1"/>
      <c r="AB1" s="1"/>
    </row>
    <row r="2" spans="1:28" ht="14.25" customHeight="1" x14ac:dyDescent="0.25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93"/>
      <c r="M2" s="1"/>
      <c r="N2" s="1"/>
      <c r="O2" s="1"/>
      <c r="P2" s="1"/>
      <c r="Q2" s="1"/>
      <c r="R2" s="2"/>
      <c r="S2" s="1"/>
      <c r="T2" s="1"/>
      <c r="U2" s="1"/>
      <c r="V2" s="2"/>
      <c r="W2" s="1"/>
      <c r="X2" s="1"/>
      <c r="Y2" s="1"/>
      <c r="Z2" s="1"/>
      <c r="AA2" s="1"/>
      <c r="AB2" s="1"/>
    </row>
    <row r="3" spans="1:28" ht="14.25" customHeight="1" x14ac:dyDescent="0.25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93"/>
      <c r="M3" s="1"/>
      <c r="N3" s="1"/>
      <c r="O3" s="1"/>
      <c r="P3" s="1"/>
      <c r="Q3" s="1"/>
      <c r="R3" s="2"/>
      <c r="S3" s="1"/>
      <c r="T3" s="1"/>
      <c r="U3" s="1"/>
      <c r="V3" s="2"/>
      <c r="W3" s="1"/>
      <c r="X3" s="1"/>
      <c r="Y3" s="1"/>
      <c r="Z3" s="1"/>
      <c r="AA3" s="1"/>
      <c r="AB3" s="1"/>
    </row>
    <row r="4" spans="1:28" ht="14.25" customHeight="1" x14ac:dyDescent="0.25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93"/>
      <c r="M4" s="1"/>
      <c r="N4" s="1"/>
      <c r="O4" s="1"/>
      <c r="P4" s="1"/>
      <c r="Q4" s="1"/>
      <c r="R4" s="2"/>
      <c r="S4" s="1"/>
      <c r="T4" s="1"/>
      <c r="U4" s="1"/>
      <c r="V4" s="2"/>
      <c r="W4" s="1"/>
      <c r="X4" s="1"/>
      <c r="Y4" s="1"/>
      <c r="Z4" s="1"/>
      <c r="AA4" s="1"/>
      <c r="AB4" s="1"/>
    </row>
    <row r="5" spans="1:28" ht="14.25" customHeight="1" x14ac:dyDescent="0.25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93"/>
      <c r="M5" s="1"/>
      <c r="N5" s="1"/>
      <c r="O5" s="1"/>
      <c r="P5" s="1"/>
      <c r="Q5" s="1"/>
      <c r="R5" s="2"/>
      <c r="S5" s="1"/>
      <c r="T5" s="1"/>
      <c r="U5" s="1"/>
      <c r="V5" s="2"/>
      <c r="W5" s="1"/>
      <c r="X5" s="1"/>
      <c r="Y5" s="1"/>
      <c r="Z5" s="1"/>
      <c r="AA5" s="1"/>
      <c r="AB5" s="1"/>
    </row>
    <row r="6" spans="1:28" ht="14.25" customHeight="1" x14ac:dyDescent="0.25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93"/>
      <c r="M6" s="1"/>
      <c r="N6" s="1"/>
      <c r="O6" s="1"/>
      <c r="P6" s="1"/>
      <c r="Q6" s="1"/>
      <c r="R6" s="2"/>
      <c r="S6" s="1"/>
      <c r="T6" s="1"/>
      <c r="U6" s="1"/>
      <c r="V6" s="2"/>
      <c r="W6" s="1"/>
      <c r="X6" s="1"/>
      <c r="Y6" s="1"/>
      <c r="Z6" s="1"/>
      <c r="AA6" s="1"/>
      <c r="AB6" s="1"/>
    </row>
    <row r="7" spans="1:28" ht="14.25" customHeight="1" x14ac:dyDescent="0.25">
      <c r="A7" s="1"/>
      <c r="B7" s="1"/>
      <c r="C7" s="1"/>
      <c r="D7" s="1"/>
      <c r="E7" s="1"/>
      <c r="F7" s="2"/>
      <c r="G7" s="2"/>
      <c r="H7" s="4"/>
      <c r="I7" s="4"/>
      <c r="J7" s="4"/>
      <c r="K7" s="4"/>
      <c r="L7" s="4"/>
      <c r="M7" s="4"/>
      <c r="N7" s="1"/>
      <c r="O7" s="1"/>
      <c r="P7" s="1"/>
      <c r="Q7" s="1"/>
      <c r="R7" s="2"/>
      <c r="S7" s="1"/>
      <c r="T7" s="1"/>
      <c r="U7" s="1"/>
      <c r="V7" s="2"/>
      <c r="W7" s="1"/>
      <c r="X7" s="1"/>
      <c r="Y7" s="1"/>
      <c r="Z7" s="1"/>
      <c r="AA7" s="1"/>
      <c r="AB7" s="1"/>
    </row>
    <row r="8" spans="1:28" ht="20.25" customHeight="1" x14ac:dyDescent="0.3">
      <c r="A8" s="1"/>
      <c r="B8" s="1"/>
      <c r="C8" s="1"/>
      <c r="D8" s="1"/>
      <c r="E8" s="1"/>
      <c r="F8" s="2"/>
      <c r="G8" s="116" t="s">
        <v>0</v>
      </c>
      <c r="H8" s="116"/>
      <c r="I8" s="116"/>
      <c r="J8" s="116"/>
      <c r="K8" s="116"/>
      <c r="L8" s="116"/>
      <c r="M8" s="5"/>
      <c r="N8" s="5"/>
      <c r="O8" s="6"/>
      <c r="P8" s="1"/>
      <c r="Q8" s="1"/>
      <c r="R8" s="7"/>
      <c r="S8" s="1"/>
      <c r="T8" s="1"/>
      <c r="U8" s="1"/>
      <c r="V8" s="2"/>
      <c r="W8" s="1"/>
      <c r="X8" s="1"/>
      <c r="Y8" s="1"/>
      <c r="Z8" s="1"/>
      <c r="AA8" s="1"/>
      <c r="AB8" s="1"/>
    </row>
    <row r="9" spans="1:28" ht="14.25" customHeight="1" x14ac:dyDescent="0.3">
      <c r="A9" s="1"/>
      <c r="B9" s="1"/>
      <c r="C9" s="1"/>
      <c r="D9" s="1"/>
      <c r="E9" s="1"/>
      <c r="F9" s="2"/>
      <c r="G9" s="117" t="s">
        <v>141</v>
      </c>
      <c r="H9" s="117"/>
      <c r="I9" s="117"/>
      <c r="J9" s="117"/>
      <c r="K9" s="117"/>
      <c r="L9" s="117"/>
      <c r="M9" s="8"/>
      <c r="N9" s="8"/>
      <c r="O9" s="1"/>
      <c r="P9" s="1"/>
      <c r="Q9" s="1"/>
      <c r="R9" s="2"/>
      <c r="S9" s="1"/>
      <c r="T9" s="1"/>
      <c r="U9" s="1"/>
      <c r="V9" s="2"/>
      <c r="W9" s="1"/>
      <c r="X9" s="1"/>
      <c r="Y9" s="1"/>
      <c r="Z9" s="1"/>
      <c r="AA9" s="1"/>
      <c r="AB9" s="1"/>
    </row>
    <row r="10" spans="1:28" ht="14.25" customHeight="1" x14ac:dyDescent="0.25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93"/>
      <c r="M10" s="1"/>
      <c r="N10" s="1"/>
      <c r="O10" s="1"/>
      <c r="P10" s="1"/>
      <c r="Q10" s="1"/>
      <c r="R10" s="2"/>
      <c r="S10" s="1"/>
      <c r="T10" s="1"/>
      <c r="U10" s="1"/>
      <c r="V10" s="2"/>
      <c r="W10" s="1"/>
      <c r="X10" s="1"/>
      <c r="Y10" s="1"/>
      <c r="Z10" s="1"/>
      <c r="AA10" s="1"/>
      <c r="AB10" s="1"/>
    </row>
    <row r="11" spans="1:28" ht="18.75" customHeight="1" x14ac:dyDescent="0.25">
      <c r="A11" s="9"/>
      <c r="B11" s="9"/>
      <c r="C11" s="10"/>
      <c r="D11" s="9"/>
      <c r="E11" s="9"/>
      <c r="F11" s="9"/>
      <c r="G11" s="9"/>
      <c r="H11" s="9"/>
      <c r="I11" s="118" t="s">
        <v>1</v>
      </c>
      <c r="J11" s="9"/>
      <c r="K11" s="11"/>
      <c r="L11" s="12"/>
      <c r="M11" s="101" t="s">
        <v>2</v>
      </c>
      <c r="N11" s="103"/>
      <c r="O11" s="118" t="s">
        <v>3</v>
      </c>
      <c r="P11" s="114" t="s">
        <v>4</v>
      </c>
      <c r="Q11" s="115"/>
      <c r="R11" s="108"/>
      <c r="S11" s="9"/>
      <c r="T11" s="101" t="s">
        <v>5</v>
      </c>
      <c r="U11" s="102"/>
      <c r="V11" s="102"/>
      <c r="W11" s="102"/>
      <c r="X11" s="103"/>
      <c r="Y11" s="13"/>
      <c r="Z11" s="13"/>
      <c r="AA11" s="13"/>
      <c r="AB11" s="13"/>
    </row>
    <row r="12" spans="1:28" ht="41.25" customHeight="1" x14ac:dyDescent="0.25">
      <c r="A12" s="14"/>
      <c r="B12" s="14"/>
      <c r="C12" s="15"/>
      <c r="D12" s="14"/>
      <c r="E12" s="14"/>
      <c r="F12" s="14"/>
      <c r="G12" s="14"/>
      <c r="H12" s="14"/>
      <c r="I12" s="119"/>
      <c r="J12" s="14"/>
      <c r="K12" s="16"/>
      <c r="L12" s="16"/>
      <c r="M12" s="104"/>
      <c r="N12" s="106"/>
      <c r="O12" s="120"/>
      <c r="P12" s="107" t="s">
        <v>6</v>
      </c>
      <c r="Q12" s="108"/>
      <c r="R12" s="17" t="s">
        <v>7</v>
      </c>
      <c r="S12" s="18"/>
      <c r="T12" s="104"/>
      <c r="U12" s="105"/>
      <c r="V12" s="105"/>
      <c r="W12" s="105"/>
      <c r="X12" s="106"/>
      <c r="Y12" s="13"/>
      <c r="Z12" s="13"/>
      <c r="AA12" s="13"/>
      <c r="AB12" s="13"/>
    </row>
    <row r="13" spans="1:28" ht="39.75" customHeight="1" x14ac:dyDescent="0.25">
      <c r="A13" s="9" t="s">
        <v>8</v>
      </c>
      <c r="B13" s="9" t="s">
        <v>9</v>
      </c>
      <c r="C13" s="9" t="s">
        <v>10</v>
      </c>
      <c r="D13" s="9" t="s">
        <v>11</v>
      </c>
      <c r="E13" s="17" t="s">
        <v>12</v>
      </c>
      <c r="F13" s="17" t="s">
        <v>13</v>
      </c>
      <c r="G13" s="17" t="s">
        <v>14</v>
      </c>
      <c r="H13" s="17" t="s">
        <v>15</v>
      </c>
      <c r="I13" s="120"/>
      <c r="J13" s="17" t="s">
        <v>16</v>
      </c>
      <c r="K13" s="17" t="s">
        <v>17</v>
      </c>
      <c r="L13" s="17" t="s">
        <v>18</v>
      </c>
      <c r="M13" s="17" t="s">
        <v>19</v>
      </c>
      <c r="N13" s="17" t="s">
        <v>20</v>
      </c>
      <c r="O13" s="19" t="s">
        <v>21</v>
      </c>
      <c r="P13" s="17" t="s">
        <v>22</v>
      </c>
      <c r="Q13" s="17" t="s">
        <v>23</v>
      </c>
      <c r="R13" s="17" t="s">
        <v>24</v>
      </c>
      <c r="S13" s="17" t="s">
        <v>25</v>
      </c>
      <c r="T13" s="17" t="s">
        <v>26</v>
      </c>
      <c r="U13" s="17" t="s">
        <v>27</v>
      </c>
      <c r="V13" s="17" t="s">
        <v>28</v>
      </c>
      <c r="W13" s="17" t="s">
        <v>29</v>
      </c>
      <c r="X13" s="17" t="s">
        <v>30</v>
      </c>
      <c r="Y13" s="13"/>
      <c r="Z13" s="13"/>
      <c r="AA13" s="13"/>
      <c r="AB13" s="13"/>
    </row>
    <row r="14" spans="1:28" ht="17.25" x14ac:dyDescent="0.3">
      <c r="A14" s="20">
        <v>1</v>
      </c>
      <c r="B14" s="21" t="s">
        <v>31</v>
      </c>
      <c r="C14" s="21" t="s">
        <v>32</v>
      </c>
      <c r="D14" s="22" t="s">
        <v>33</v>
      </c>
      <c r="E14" s="23" t="s">
        <v>34</v>
      </c>
      <c r="F14" s="24">
        <v>45017</v>
      </c>
      <c r="G14" s="25">
        <v>45200</v>
      </c>
      <c r="H14" s="26">
        <v>30000</v>
      </c>
      <c r="I14" s="27">
        <v>0</v>
      </c>
      <c r="J14" s="28">
        <v>25</v>
      </c>
      <c r="K14" s="29">
        <v>0</v>
      </c>
      <c r="L14" s="30">
        <v>0</v>
      </c>
      <c r="M14" s="31">
        <f t="shared" ref="M14:M52" si="0">H14*2.87%</f>
        <v>861</v>
      </c>
      <c r="N14" s="32">
        <f t="shared" ref="N14:N22" si="1">H14*7.1%</f>
        <v>2130</v>
      </c>
      <c r="O14" s="32">
        <v>360</v>
      </c>
      <c r="P14" s="32">
        <f>H14*3.04%</f>
        <v>912</v>
      </c>
      <c r="Q14" s="27">
        <f>H14*7.09%</f>
        <v>2127</v>
      </c>
      <c r="R14" s="32">
        <v>0</v>
      </c>
      <c r="S14" s="31">
        <f>M14+P14</f>
        <v>1773</v>
      </c>
      <c r="T14" s="32">
        <f>J14+M14+P14+I14+R14+L14</f>
        <v>1798</v>
      </c>
      <c r="U14" s="32">
        <f>N14+O14+Q14</f>
        <v>4617</v>
      </c>
      <c r="V14" s="32">
        <f>H14-T14</f>
        <v>28202</v>
      </c>
      <c r="W14" s="20" t="s">
        <v>35</v>
      </c>
      <c r="X14" s="20" t="s">
        <v>36</v>
      </c>
      <c r="Y14" s="33"/>
      <c r="Z14" s="33"/>
      <c r="AA14" s="33"/>
      <c r="AB14" s="33"/>
    </row>
    <row r="15" spans="1:28" ht="17.25" x14ac:dyDescent="0.3">
      <c r="A15" s="20">
        <v>2</v>
      </c>
      <c r="B15" s="21" t="s">
        <v>37</v>
      </c>
      <c r="C15" s="21" t="s">
        <v>38</v>
      </c>
      <c r="D15" s="22" t="s">
        <v>39</v>
      </c>
      <c r="E15" s="23" t="s">
        <v>34</v>
      </c>
      <c r="F15" s="34">
        <v>45017</v>
      </c>
      <c r="G15" s="35">
        <v>45200</v>
      </c>
      <c r="H15" s="36">
        <v>50000</v>
      </c>
      <c r="I15" s="27">
        <v>1854</v>
      </c>
      <c r="J15" s="37">
        <v>25</v>
      </c>
      <c r="K15" s="38">
        <v>0</v>
      </c>
      <c r="L15" s="30">
        <v>0</v>
      </c>
      <c r="M15" s="31">
        <f t="shared" si="0"/>
        <v>1435</v>
      </c>
      <c r="N15" s="32">
        <f t="shared" si="1"/>
        <v>3549.9999999999995</v>
      </c>
      <c r="O15" s="32">
        <f>H15*1.2%</f>
        <v>600</v>
      </c>
      <c r="P15" s="32">
        <f t="shared" ref="P15:P48" si="2">H15*3.04%</f>
        <v>1520</v>
      </c>
      <c r="Q15" s="27">
        <f t="shared" ref="Q15:Q53" si="3">H15*7.09%</f>
        <v>3545.0000000000005</v>
      </c>
      <c r="R15" s="39">
        <v>0</v>
      </c>
      <c r="S15" s="31">
        <f t="shared" ref="S15:S53" si="4">M15+P15</f>
        <v>2955</v>
      </c>
      <c r="T15" s="32">
        <f t="shared" ref="T15:T53" si="5">J15+M15+P15+I15+R15+L15</f>
        <v>4834</v>
      </c>
      <c r="U15" s="32">
        <f t="shared" ref="U15:U50" si="6">N15+O15+Q15</f>
        <v>7695</v>
      </c>
      <c r="V15" s="32">
        <f t="shared" ref="V15:V53" si="7">H15-T15</f>
        <v>45166</v>
      </c>
      <c r="W15" s="40" t="s">
        <v>35</v>
      </c>
      <c r="X15" s="41" t="s">
        <v>36</v>
      </c>
      <c r="Y15" s="33"/>
      <c r="Z15" s="33"/>
      <c r="AA15" s="33"/>
      <c r="AB15" s="33"/>
    </row>
    <row r="16" spans="1:28" ht="17.25" x14ac:dyDescent="0.3">
      <c r="A16" s="20">
        <v>3</v>
      </c>
      <c r="B16" s="42" t="s">
        <v>40</v>
      </c>
      <c r="C16" s="43" t="s">
        <v>41</v>
      </c>
      <c r="D16" s="44" t="s">
        <v>42</v>
      </c>
      <c r="E16" s="45" t="s">
        <v>34</v>
      </c>
      <c r="F16" s="46">
        <v>44927</v>
      </c>
      <c r="G16" s="47">
        <v>45078</v>
      </c>
      <c r="H16" s="48">
        <v>46000</v>
      </c>
      <c r="I16" s="27">
        <v>1289.46</v>
      </c>
      <c r="J16" s="49">
        <v>25</v>
      </c>
      <c r="K16" s="50">
        <v>0</v>
      </c>
      <c r="L16" s="51">
        <v>0</v>
      </c>
      <c r="M16" s="31">
        <f>H16*2.87%</f>
        <v>1320.2</v>
      </c>
      <c r="N16" s="32">
        <f>H16*7.1%</f>
        <v>3265.9999999999995</v>
      </c>
      <c r="O16" s="32">
        <v>552</v>
      </c>
      <c r="P16" s="32">
        <f>H16*3.04%</f>
        <v>1398.4</v>
      </c>
      <c r="Q16" s="27">
        <f>H16*7.09%</f>
        <v>3261.4</v>
      </c>
      <c r="R16" s="52">
        <v>0</v>
      </c>
      <c r="S16" s="31">
        <f>M16+P16</f>
        <v>2718.6000000000004</v>
      </c>
      <c r="T16" s="32">
        <f>J16+M16+P16+I16+R16+L16</f>
        <v>4033.0600000000004</v>
      </c>
      <c r="U16" s="32">
        <f>N16+O16+Q16</f>
        <v>7079.4</v>
      </c>
      <c r="V16" s="32">
        <f>H16-T16</f>
        <v>41966.94</v>
      </c>
      <c r="W16" s="20" t="s">
        <v>35</v>
      </c>
      <c r="X16" s="20" t="s">
        <v>36</v>
      </c>
      <c r="Y16" s="33"/>
      <c r="Z16" s="33"/>
      <c r="AA16" s="33"/>
      <c r="AB16" s="33"/>
    </row>
    <row r="17" spans="1:28" ht="17.25" x14ac:dyDescent="0.3">
      <c r="A17" s="20">
        <v>4</v>
      </c>
      <c r="B17" s="21" t="s">
        <v>43</v>
      </c>
      <c r="C17" s="21" t="s">
        <v>44</v>
      </c>
      <c r="D17" s="53" t="s">
        <v>45</v>
      </c>
      <c r="E17" s="23" t="s">
        <v>34</v>
      </c>
      <c r="F17" s="24">
        <v>44927</v>
      </c>
      <c r="G17" s="25">
        <v>45078</v>
      </c>
      <c r="H17" s="26">
        <v>45000</v>
      </c>
      <c r="I17" s="27">
        <v>1148.33</v>
      </c>
      <c r="J17" s="28">
        <v>25</v>
      </c>
      <c r="K17" s="29">
        <v>0</v>
      </c>
      <c r="L17" s="30">
        <v>0</v>
      </c>
      <c r="M17" s="31">
        <f t="shared" si="0"/>
        <v>1291.5</v>
      </c>
      <c r="N17" s="32">
        <f t="shared" si="1"/>
        <v>3194.9999999999995</v>
      </c>
      <c r="O17" s="32">
        <v>540</v>
      </c>
      <c r="P17" s="32">
        <f t="shared" si="2"/>
        <v>1368</v>
      </c>
      <c r="Q17" s="27">
        <f t="shared" si="3"/>
        <v>3190.5</v>
      </c>
      <c r="R17" s="28">
        <v>0</v>
      </c>
      <c r="S17" s="31">
        <f t="shared" si="4"/>
        <v>2659.5</v>
      </c>
      <c r="T17" s="32">
        <f t="shared" si="5"/>
        <v>3832.83</v>
      </c>
      <c r="U17" s="32">
        <f t="shared" si="6"/>
        <v>6925.5</v>
      </c>
      <c r="V17" s="32">
        <f t="shared" si="7"/>
        <v>41167.17</v>
      </c>
      <c r="W17" s="20" t="s">
        <v>35</v>
      </c>
      <c r="X17" s="41" t="s">
        <v>36</v>
      </c>
      <c r="Y17" s="33"/>
      <c r="Z17" s="33"/>
      <c r="AA17" s="33"/>
      <c r="AB17" s="33"/>
    </row>
    <row r="18" spans="1:28" ht="17.25" x14ac:dyDescent="0.3">
      <c r="A18" s="20">
        <v>5</v>
      </c>
      <c r="B18" s="21" t="s">
        <v>46</v>
      </c>
      <c r="C18" s="21" t="s">
        <v>47</v>
      </c>
      <c r="D18" s="22" t="s">
        <v>48</v>
      </c>
      <c r="E18" s="23" t="s">
        <v>34</v>
      </c>
      <c r="F18" s="24">
        <v>44927</v>
      </c>
      <c r="G18" s="25">
        <v>45078</v>
      </c>
      <c r="H18" s="26">
        <v>50000</v>
      </c>
      <c r="I18" s="27">
        <v>1854</v>
      </c>
      <c r="J18" s="28">
        <v>25</v>
      </c>
      <c r="K18" s="38">
        <v>0</v>
      </c>
      <c r="L18" s="30">
        <v>0</v>
      </c>
      <c r="M18" s="31">
        <f t="shared" si="0"/>
        <v>1435</v>
      </c>
      <c r="N18" s="32">
        <f t="shared" si="1"/>
        <v>3549.9999999999995</v>
      </c>
      <c r="O18" s="32">
        <f>H18*1.2%</f>
        <v>600</v>
      </c>
      <c r="P18" s="32">
        <f t="shared" si="2"/>
        <v>1520</v>
      </c>
      <c r="Q18" s="27">
        <f t="shared" si="3"/>
        <v>3545.0000000000005</v>
      </c>
      <c r="R18" s="32">
        <v>0</v>
      </c>
      <c r="S18" s="31">
        <f t="shared" si="4"/>
        <v>2955</v>
      </c>
      <c r="T18" s="32">
        <f t="shared" si="5"/>
        <v>4834</v>
      </c>
      <c r="U18" s="32">
        <f t="shared" si="6"/>
        <v>7695</v>
      </c>
      <c r="V18" s="32">
        <f t="shared" si="7"/>
        <v>45166</v>
      </c>
      <c r="W18" s="20" t="s">
        <v>35</v>
      </c>
      <c r="X18" s="41" t="s">
        <v>36</v>
      </c>
      <c r="Y18" s="33"/>
      <c r="Z18" s="33"/>
      <c r="AA18" s="33"/>
      <c r="AB18" s="33"/>
    </row>
    <row r="19" spans="1:28" ht="17.25" x14ac:dyDescent="0.3">
      <c r="A19" s="20">
        <v>6</v>
      </c>
      <c r="B19" s="21" t="s">
        <v>49</v>
      </c>
      <c r="C19" s="21" t="s">
        <v>47</v>
      </c>
      <c r="D19" s="22" t="s">
        <v>50</v>
      </c>
      <c r="E19" s="23" t="s">
        <v>34</v>
      </c>
      <c r="F19" s="24">
        <v>44927</v>
      </c>
      <c r="G19" s="25">
        <v>45078</v>
      </c>
      <c r="H19" s="26">
        <v>90000</v>
      </c>
      <c r="I19" s="27">
        <v>9753.1200000000008</v>
      </c>
      <c r="J19" s="28">
        <v>25</v>
      </c>
      <c r="K19" s="29">
        <v>0</v>
      </c>
      <c r="L19" s="30">
        <v>0</v>
      </c>
      <c r="M19" s="31">
        <f t="shared" si="0"/>
        <v>2583</v>
      </c>
      <c r="N19" s="32">
        <f t="shared" si="1"/>
        <v>6389.9999999999991</v>
      </c>
      <c r="O19" s="32">
        <v>897.7</v>
      </c>
      <c r="P19" s="32">
        <f t="shared" si="2"/>
        <v>2736</v>
      </c>
      <c r="Q19" s="27">
        <f t="shared" si="3"/>
        <v>6381</v>
      </c>
      <c r="R19" s="28">
        <v>0</v>
      </c>
      <c r="S19" s="31">
        <f t="shared" si="4"/>
        <v>5319</v>
      </c>
      <c r="T19" s="32">
        <f t="shared" si="5"/>
        <v>15097.12</v>
      </c>
      <c r="U19" s="32">
        <f t="shared" si="6"/>
        <v>13668.699999999999</v>
      </c>
      <c r="V19" s="32">
        <f t="shared" si="7"/>
        <v>74902.880000000005</v>
      </c>
      <c r="W19" s="20" t="s">
        <v>51</v>
      </c>
      <c r="X19" s="41" t="s">
        <v>36</v>
      </c>
      <c r="Y19" s="33"/>
      <c r="Z19" s="33"/>
      <c r="AA19" s="33"/>
      <c r="AB19" s="33"/>
    </row>
    <row r="20" spans="1:28" ht="17.25" x14ac:dyDescent="0.3">
      <c r="A20" s="20">
        <v>7</v>
      </c>
      <c r="B20" s="21" t="s">
        <v>52</v>
      </c>
      <c r="C20" s="21" t="s">
        <v>53</v>
      </c>
      <c r="D20" s="22" t="s">
        <v>54</v>
      </c>
      <c r="E20" s="23" t="s">
        <v>34</v>
      </c>
      <c r="F20" s="24">
        <v>44927</v>
      </c>
      <c r="G20" s="25">
        <v>45078</v>
      </c>
      <c r="H20" s="26">
        <v>45000</v>
      </c>
      <c r="I20" s="27">
        <v>1148.33</v>
      </c>
      <c r="J20" s="28">
        <v>25</v>
      </c>
      <c r="K20" s="38">
        <v>0</v>
      </c>
      <c r="L20" s="30">
        <v>0</v>
      </c>
      <c r="M20" s="31">
        <f t="shared" si="0"/>
        <v>1291.5</v>
      </c>
      <c r="N20" s="32">
        <f t="shared" si="1"/>
        <v>3194.9999999999995</v>
      </c>
      <c r="O20" s="32">
        <v>540</v>
      </c>
      <c r="P20" s="32">
        <f t="shared" si="2"/>
        <v>1368</v>
      </c>
      <c r="Q20" s="27">
        <f t="shared" si="3"/>
        <v>3190.5</v>
      </c>
      <c r="R20" s="32">
        <v>0</v>
      </c>
      <c r="S20" s="31">
        <f t="shared" si="4"/>
        <v>2659.5</v>
      </c>
      <c r="T20" s="32">
        <f t="shared" si="5"/>
        <v>3832.83</v>
      </c>
      <c r="U20" s="32">
        <f t="shared" si="6"/>
        <v>6925.5</v>
      </c>
      <c r="V20" s="32">
        <f t="shared" si="7"/>
        <v>41167.17</v>
      </c>
      <c r="W20" s="20" t="s">
        <v>51</v>
      </c>
      <c r="X20" s="20" t="s">
        <v>36</v>
      </c>
      <c r="Y20" s="33"/>
      <c r="Z20" s="33"/>
      <c r="AA20" s="33"/>
      <c r="AB20" s="33"/>
    </row>
    <row r="21" spans="1:28" ht="17.25" x14ac:dyDescent="0.3">
      <c r="A21" s="20">
        <v>8</v>
      </c>
      <c r="B21" s="21" t="s">
        <v>55</v>
      </c>
      <c r="C21" s="21" t="s">
        <v>32</v>
      </c>
      <c r="D21" s="53" t="s">
        <v>56</v>
      </c>
      <c r="E21" s="23" t="s">
        <v>34</v>
      </c>
      <c r="F21" s="24">
        <v>44927</v>
      </c>
      <c r="G21" s="25">
        <v>45078</v>
      </c>
      <c r="H21" s="26">
        <v>50000</v>
      </c>
      <c r="I21" s="27">
        <v>1854</v>
      </c>
      <c r="J21" s="28">
        <v>25</v>
      </c>
      <c r="K21" s="29">
        <v>0</v>
      </c>
      <c r="L21" s="30">
        <f>1000+300</f>
        <v>1300</v>
      </c>
      <c r="M21" s="31">
        <f t="shared" si="0"/>
        <v>1435</v>
      </c>
      <c r="N21" s="28">
        <f t="shared" si="1"/>
        <v>3549.9999999999995</v>
      </c>
      <c r="O21" s="32">
        <f>H21*1.2%</f>
        <v>600</v>
      </c>
      <c r="P21" s="32">
        <f>H21*3.04%</f>
        <v>1520</v>
      </c>
      <c r="Q21" s="27">
        <f t="shared" si="3"/>
        <v>3545.0000000000005</v>
      </c>
      <c r="R21" s="28">
        <v>0</v>
      </c>
      <c r="S21" s="31">
        <f t="shared" si="4"/>
        <v>2955</v>
      </c>
      <c r="T21" s="32">
        <f t="shared" si="5"/>
        <v>6134</v>
      </c>
      <c r="U21" s="32">
        <f t="shared" si="6"/>
        <v>7695</v>
      </c>
      <c r="V21" s="32">
        <f t="shared" si="7"/>
        <v>43866</v>
      </c>
      <c r="W21" s="20" t="s">
        <v>35</v>
      </c>
      <c r="X21" s="41" t="s">
        <v>36</v>
      </c>
      <c r="Y21" s="33"/>
      <c r="Z21" s="33"/>
      <c r="AA21" s="33"/>
      <c r="AB21" s="33"/>
    </row>
    <row r="22" spans="1:28" ht="17.25" x14ac:dyDescent="0.3">
      <c r="A22" s="20">
        <v>9</v>
      </c>
      <c r="B22" s="54" t="s">
        <v>57</v>
      </c>
      <c r="C22" s="21" t="s">
        <v>58</v>
      </c>
      <c r="D22" s="55" t="s">
        <v>59</v>
      </c>
      <c r="E22" s="23" t="s">
        <v>34</v>
      </c>
      <c r="F22" s="25">
        <v>44927</v>
      </c>
      <c r="G22" s="35">
        <v>45078</v>
      </c>
      <c r="H22" s="56">
        <v>75000</v>
      </c>
      <c r="I22" s="27">
        <v>6309.38</v>
      </c>
      <c r="J22" s="28">
        <v>25</v>
      </c>
      <c r="K22" s="38">
        <v>0</v>
      </c>
      <c r="L22" s="30">
        <f>700+300</f>
        <v>1000</v>
      </c>
      <c r="M22" s="31">
        <f t="shared" si="0"/>
        <v>2152.5</v>
      </c>
      <c r="N22" s="28">
        <f t="shared" si="1"/>
        <v>5324.9999999999991</v>
      </c>
      <c r="O22" s="28">
        <v>897.7</v>
      </c>
      <c r="P22" s="32">
        <f t="shared" si="2"/>
        <v>2280</v>
      </c>
      <c r="Q22" s="27">
        <f t="shared" si="3"/>
        <v>5317.5</v>
      </c>
      <c r="R22" s="32">
        <v>0</v>
      </c>
      <c r="S22" s="31">
        <f t="shared" si="4"/>
        <v>4432.5</v>
      </c>
      <c r="T22" s="32">
        <f t="shared" si="5"/>
        <v>11766.880000000001</v>
      </c>
      <c r="U22" s="32">
        <f t="shared" si="6"/>
        <v>11540.199999999999</v>
      </c>
      <c r="V22" s="32">
        <f>H22-T22</f>
        <v>63233.119999999995</v>
      </c>
      <c r="W22" s="20" t="s">
        <v>35</v>
      </c>
      <c r="X22" s="41" t="s">
        <v>36</v>
      </c>
      <c r="Y22" s="33"/>
      <c r="Z22" s="33"/>
      <c r="AA22" s="33"/>
      <c r="AB22" s="33"/>
    </row>
    <row r="23" spans="1:28" ht="17.25" x14ac:dyDescent="0.3">
      <c r="A23" s="20">
        <v>10</v>
      </c>
      <c r="B23" s="21" t="s">
        <v>60</v>
      </c>
      <c r="C23" s="21" t="s">
        <v>61</v>
      </c>
      <c r="D23" s="22" t="s">
        <v>56</v>
      </c>
      <c r="E23" s="23" t="s">
        <v>34</v>
      </c>
      <c r="F23" s="24">
        <v>45017</v>
      </c>
      <c r="G23" s="25">
        <v>45200</v>
      </c>
      <c r="H23" s="26">
        <v>50000</v>
      </c>
      <c r="I23" s="27">
        <v>1854</v>
      </c>
      <c r="J23" s="28">
        <v>25</v>
      </c>
      <c r="K23" s="29">
        <v>0</v>
      </c>
      <c r="L23" s="30">
        <v>0</v>
      </c>
      <c r="M23" s="31">
        <f t="shared" si="0"/>
        <v>1435</v>
      </c>
      <c r="N23" s="32">
        <v>3549.9999999999995</v>
      </c>
      <c r="O23" s="32">
        <f t="shared" ref="O23:O24" si="8">H23*1.2%</f>
        <v>600</v>
      </c>
      <c r="P23" s="32">
        <f t="shared" si="2"/>
        <v>1520</v>
      </c>
      <c r="Q23" s="27">
        <f t="shared" si="3"/>
        <v>3545.0000000000005</v>
      </c>
      <c r="R23" s="32">
        <v>0</v>
      </c>
      <c r="S23" s="31">
        <f>M23+P23</f>
        <v>2955</v>
      </c>
      <c r="T23" s="32">
        <f t="shared" si="5"/>
        <v>4834</v>
      </c>
      <c r="U23" s="32">
        <f t="shared" si="6"/>
        <v>7695</v>
      </c>
      <c r="V23" s="32">
        <f t="shared" si="7"/>
        <v>45166</v>
      </c>
      <c r="W23" s="20" t="s">
        <v>35</v>
      </c>
      <c r="X23" s="41" t="s">
        <v>36</v>
      </c>
      <c r="Y23" s="33"/>
      <c r="Z23" s="33"/>
      <c r="AA23" s="33"/>
      <c r="AB23" s="33"/>
    </row>
    <row r="24" spans="1:28" ht="17.25" x14ac:dyDescent="0.3">
      <c r="A24" s="20">
        <v>11</v>
      </c>
      <c r="B24" s="21" t="s">
        <v>62</v>
      </c>
      <c r="C24" s="57" t="s">
        <v>63</v>
      </c>
      <c r="D24" s="58" t="s">
        <v>64</v>
      </c>
      <c r="E24" s="23" t="s">
        <v>34</v>
      </c>
      <c r="F24" s="24">
        <v>44774</v>
      </c>
      <c r="G24" s="25">
        <v>44958</v>
      </c>
      <c r="H24" s="26">
        <v>50000</v>
      </c>
      <c r="I24" s="27">
        <v>1854</v>
      </c>
      <c r="J24" s="28">
        <v>25</v>
      </c>
      <c r="K24" s="38">
        <v>0</v>
      </c>
      <c r="L24" s="30">
        <v>0</v>
      </c>
      <c r="M24" s="31">
        <f t="shared" si="0"/>
        <v>1435</v>
      </c>
      <c r="N24" s="32">
        <v>3549.9999999999995</v>
      </c>
      <c r="O24" s="32">
        <f t="shared" si="8"/>
        <v>600</v>
      </c>
      <c r="P24" s="32">
        <f t="shared" si="2"/>
        <v>1520</v>
      </c>
      <c r="Q24" s="27">
        <f t="shared" si="3"/>
        <v>3545.0000000000005</v>
      </c>
      <c r="R24" s="32">
        <v>0</v>
      </c>
      <c r="S24" s="31">
        <f t="shared" si="4"/>
        <v>2955</v>
      </c>
      <c r="T24" s="32">
        <f t="shared" si="5"/>
        <v>4834</v>
      </c>
      <c r="U24" s="32">
        <f t="shared" si="6"/>
        <v>7695</v>
      </c>
      <c r="V24" s="32">
        <f t="shared" si="7"/>
        <v>45166</v>
      </c>
      <c r="W24" s="20" t="s">
        <v>35</v>
      </c>
      <c r="X24" s="41" t="s">
        <v>36</v>
      </c>
      <c r="Y24" s="33"/>
      <c r="Z24" s="33"/>
      <c r="AA24" s="33"/>
      <c r="AB24" s="33"/>
    </row>
    <row r="25" spans="1:28" ht="17.25" x14ac:dyDescent="0.3">
      <c r="A25" s="20">
        <v>12</v>
      </c>
      <c r="B25" s="54" t="s">
        <v>65</v>
      </c>
      <c r="C25" s="21" t="s">
        <v>66</v>
      </c>
      <c r="D25" s="22" t="s">
        <v>67</v>
      </c>
      <c r="E25" s="23" t="s">
        <v>34</v>
      </c>
      <c r="F25" s="25">
        <v>44927</v>
      </c>
      <c r="G25" s="25">
        <v>45078</v>
      </c>
      <c r="H25" s="56">
        <v>75000</v>
      </c>
      <c r="I25" s="27">
        <v>6309.38</v>
      </c>
      <c r="J25" s="28">
        <v>25</v>
      </c>
      <c r="K25" s="29">
        <v>0</v>
      </c>
      <c r="L25" s="30">
        <f>300+1000+1095.06</f>
        <v>2395.06</v>
      </c>
      <c r="M25" s="31">
        <f t="shared" si="0"/>
        <v>2152.5</v>
      </c>
      <c r="N25" s="28">
        <f t="shared" ref="N25:N52" si="9">H25*7.1%</f>
        <v>5324.9999999999991</v>
      </c>
      <c r="O25" s="28">
        <v>897.7</v>
      </c>
      <c r="P25" s="32">
        <f>H25*3.04%</f>
        <v>2280</v>
      </c>
      <c r="Q25" s="27">
        <f t="shared" si="3"/>
        <v>5317.5</v>
      </c>
      <c r="R25" s="32">
        <v>0</v>
      </c>
      <c r="S25" s="31">
        <f t="shared" si="4"/>
        <v>4432.5</v>
      </c>
      <c r="T25" s="32">
        <f>J25+M25+P25+I25+R25+L25</f>
        <v>13161.94</v>
      </c>
      <c r="U25" s="32">
        <f t="shared" si="6"/>
        <v>11540.199999999999</v>
      </c>
      <c r="V25" s="32">
        <f t="shared" si="7"/>
        <v>61838.06</v>
      </c>
      <c r="W25" s="20" t="s">
        <v>51</v>
      </c>
      <c r="X25" s="41" t="s">
        <v>36</v>
      </c>
      <c r="Y25" s="33"/>
      <c r="Z25" s="33"/>
      <c r="AA25" s="33"/>
      <c r="AB25" s="33"/>
    </row>
    <row r="26" spans="1:28" ht="17.25" x14ac:dyDescent="0.3">
      <c r="A26" s="20">
        <v>13</v>
      </c>
      <c r="B26" s="54" t="s">
        <v>68</v>
      </c>
      <c r="C26" s="21" t="s">
        <v>142</v>
      </c>
      <c r="D26" s="55" t="s">
        <v>143</v>
      </c>
      <c r="E26" s="23" t="s">
        <v>34</v>
      </c>
      <c r="F26" s="25">
        <v>44986</v>
      </c>
      <c r="G26" s="25">
        <v>45170</v>
      </c>
      <c r="H26" s="59">
        <v>75000</v>
      </c>
      <c r="I26" s="27">
        <v>6309.38</v>
      </c>
      <c r="J26" s="28">
        <v>25</v>
      </c>
      <c r="K26" s="38">
        <v>0</v>
      </c>
      <c r="L26" s="30">
        <f>1000+500</f>
        <v>1500</v>
      </c>
      <c r="M26" s="31">
        <f t="shared" si="0"/>
        <v>2152.5</v>
      </c>
      <c r="N26" s="28">
        <f t="shared" si="9"/>
        <v>5324.9999999999991</v>
      </c>
      <c r="O26" s="28">
        <v>897.7</v>
      </c>
      <c r="P26" s="32">
        <f t="shared" si="2"/>
        <v>2280</v>
      </c>
      <c r="Q26" s="27">
        <f t="shared" si="3"/>
        <v>5317.5</v>
      </c>
      <c r="R26" s="32">
        <v>0</v>
      </c>
      <c r="S26" s="31">
        <f t="shared" si="4"/>
        <v>4432.5</v>
      </c>
      <c r="T26" s="32">
        <f t="shared" si="5"/>
        <v>12266.880000000001</v>
      </c>
      <c r="U26" s="32">
        <f t="shared" si="6"/>
        <v>11540.199999999999</v>
      </c>
      <c r="V26" s="32">
        <f>H26-T26</f>
        <v>62733.119999999995</v>
      </c>
      <c r="W26" s="20" t="s">
        <v>35</v>
      </c>
      <c r="X26" s="41" t="s">
        <v>36</v>
      </c>
      <c r="Y26" s="33"/>
      <c r="Z26" s="33"/>
      <c r="AA26" s="33"/>
      <c r="AB26" s="33"/>
    </row>
    <row r="27" spans="1:28" ht="17.25" x14ac:dyDescent="0.3">
      <c r="A27" s="20">
        <v>14</v>
      </c>
      <c r="B27" s="21" t="s">
        <v>69</v>
      </c>
      <c r="C27" s="43" t="s">
        <v>70</v>
      </c>
      <c r="D27" s="53" t="s">
        <v>45</v>
      </c>
      <c r="E27" s="23" t="s">
        <v>34</v>
      </c>
      <c r="F27" s="24">
        <v>44958</v>
      </c>
      <c r="G27" s="35">
        <v>45139</v>
      </c>
      <c r="H27" s="48">
        <v>30000</v>
      </c>
      <c r="I27" s="27">
        <v>0</v>
      </c>
      <c r="J27" s="28">
        <v>25</v>
      </c>
      <c r="K27" s="29">
        <v>0</v>
      </c>
      <c r="L27" s="30">
        <f>500+300</f>
        <v>800</v>
      </c>
      <c r="M27" s="31">
        <f t="shared" si="0"/>
        <v>861</v>
      </c>
      <c r="N27" s="32">
        <f t="shared" si="9"/>
        <v>2130</v>
      </c>
      <c r="O27" s="32">
        <v>360</v>
      </c>
      <c r="P27" s="32">
        <f t="shared" si="2"/>
        <v>912</v>
      </c>
      <c r="Q27" s="27">
        <f t="shared" si="3"/>
        <v>2127</v>
      </c>
      <c r="R27" s="32">
        <v>0</v>
      </c>
      <c r="S27" s="31">
        <f t="shared" si="4"/>
        <v>1773</v>
      </c>
      <c r="T27" s="32">
        <f t="shared" si="5"/>
        <v>2598</v>
      </c>
      <c r="U27" s="32">
        <f>N27+O27+Q27</f>
        <v>4617</v>
      </c>
      <c r="V27" s="32">
        <f t="shared" si="7"/>
        <v>27402</v>
      </c>
      <c r="W27" s="20" t="s">
        <v>51</v>
      </c>
      <c r="X27" s="41" t="s">
        <v>36</v>
      </c>
      <c r="Y27" s="33"/>
      <c r="Z27" s="33"/>
      <c r="AA27" s="33"/>
      <c r="AB27" s="33"/>
    </row>
    <row r="28" spans="1:28" ht="15.75" x14ac:dyDescent="0.25">
      <c r="A28" s="20">
        <v>15</v>
      </c>
      <c r="B28" s="54" t="s">
        <v>71</v>
      </c>
      <c r="C28" s="43" t="s">
        <v>72</v>
      </c>
      <c r="D28" s="60" t="s">
        <v>73</v>
      </c>
      <c r="E28" s="23" t="s">
        <v>34</v>
      </c>
      <c r="F28" s="34">
        <v>44927</v>
      </c>
      <c r="G28" s="24">
        <v>45078</v>
      </c>
      <c r="H28" s="61">
        <v>50000</v>
      </c>
      <c r="I28" s="27">
        <v>1854</v>
      </c>
      <c r="J28" s="39">
        <v>25</v>
      </c>
      <c r="K28" s="38">
        <v>0</v>
      </c>
      <c r="L28" s="30">
        <v>0</v>
      </c>
      <c r="M28" s="31">
        <f t="shared" si="0"/>
        <v>1435</v>
      </c>
      <c r="N28" s="32">
        <f t="shared" si="9"/>
        <v>3549.9999999999995</v>
      </c>
      <c r="O28" s="32">
        <f>H28*1.2%</f>
        <v>600</v>
      </c>
      <c r="P28" s="32">
        <f t="shared" si="2"/>
        <v>1520</v>
      </c>
      <c r="Q28" s="27">
        <f t="shared" si="3"/>
        <v>3545.0000000000005</v>
      </c>
      <c r="R28" s="39">
        <v>0</v>
      </c>
      <c r="S28" s="31">
        <f t="shared" si="4"/>
        <v>2955</v>
      </c>
      <c r="T28" s="32">
        <f t="shared" si="5"/>
        <v>4834</v>
      </c>
      <c r="U28" s="32">
        <f t="shared" si="6"/>
        <v>7695</v>
      </c>
      <c r="V28" s="32">
        <f t="shared" si="7"/>
        <v>45166</v>
      </c>
      <c r="W28" s="40" t="s">
        <v>51</v>
      </c>
      <c r="X28" s="62" t="s">
        <v>36</v>
      </c>
      <c r="Y28" s="33"/>
      <c r="Z28" s="33"/>
      <c r="AA28" s="33"/>
      <c r="AB28" s="33"/>
    </row>
    <row r="29" spans="1:28" ht="17.25" x14ac:dyDescent="0.3">
      <c r="A29" s="20">
        <v>16</v>
      </c>
      <c r="B29" s="21" t="s">
        <v>75</v>
      </c>
      <c r="C29" s="21" t="s">
        <v>76</v>
      </c>
      <c r="D29" s="22" t="s">
        <v>77</v>
      </c>
      <c r="E29" s="23" t="s">
        <v>34</v>
      </c>
      <c r="F29" s="24">
        <v>44927</v>
      </c>
      <c r="G29" s="25">
        <v>45078</v>
      </c>
      <c r="H29" s="48">
        <v>46000</v>
      </c>
      <c r="I29" s="27">
        <v>1289.46</v>
      </c>
      <c r="J29" s="28">
        <v>25</v>
      </c>
      <c r="K29" s="38">
        <v>0</v>
      </c>
      <c r="L29" s="30">
        <f>1000+1000+1528.96</f>
        <v>3528.96</v>
      </c>
      <c r="M29" s="31">
        <f t="shared" si="0"/>
        <v>1320.2</v>
      </c>
      <c r="N29" s="32">
        <f t="shared" si="9"/>
        <v>3265.9999999999995</v>
      </c>
      <c r="O29" s="32">
        <f>H29*1.2%</f>
        <v>552</v>
      </c>
      <c r="P29" s="32">
        <f t="shared" si="2"/>
        <v>1398.4</v>
      </c>
      <c r="Q29" s="27">
        <f>H29*7.09%</f>
        <v>3261.4</v>
      </c>
      <c r="R29" s="32">
        <v>0</v>
      </c>
      <c r="S29" s="31">
        <f t="shared" si="4"/>
        <v>2718.6000000000004</v>
      </c>
      <c r="T29" s="32">
        <f t="shared" si="5"/>
        <v>7562.02</v>
      </c>
      <c r="U29" s="32">
        <f t="shared" si="6"/>
        <v>7079.4</v>
      </c>
      <c r="V29" s="32">
        <f t="shared" si="7"/>
        <v>38437.979999999996</v>
      </c>
      <c r="W29" s="20" t="s">
        <v>35</v>
      </c>
      <c r="X29" s="40" t="s">
        <v>36</v>
      </c>
      <c r="Y29" s="33"/>
      <c r="Z29" s="33"/>
      <c r="AA29" s="33"/>
      <c r="AB29" s="33"/>
    </row>
    <row r="30" spans="1:28" ht="15.75" x14ac:dyDescent="0.25">
      <c r="A30" s="20">
        <v>17</v>
      </c>
      <c r="B30" s="54" t="s">
        <v>78</v>
      </c>
      <c r="C30" s="21" t="s">
        <v>79</v>
      </c>
      <c r="D30" s="22" t="s">
        <v>80</v>
      </c>
      <c r="E30" s="23" t="s">
        <v>34</v>
      </c>
      <c r="F30" s="24">
        <v>44927</v>
      </c>
      <c r="G30" s="24">
        <v>45078</v>
      </c>
      <c r="H30" s="48">
        <v>40000</v>
      </c>
      <c r="I30" s="27">
        <v>442.65</v>
      </c>
      <c r="J30" s="32">
        <v>25</v>
      </c>
      <c r="K30" s="29">
        <v>0</v>
      </c>
      <c r="L30" s="30">
        <v>0</v>
      </c>
      <c r="M30" s="31">
        <f t="shared" si="0"/>
        <v>1148</v>
      </c>
      <c r="N30" s="31">
        <f t="shared" si="9"/>
        <v>2839.9999999999995</v>
      </c>
      <c r="O30" s="32">
        <f>H30*1.2%</f>
        <v>480</v>
      </c>
      <c r="P30" s="32">
        <f t="shared" si="2"/>
        <v>1216</v>
      </c>
      <c r="Q30" s="27">
        <f t="shared" si="3"/>
        <v>2836</v>
      </c>
      <c r="R30" s="32">
        <v>0</v>
      </c>
      <c r="S30" s="31">
        <f t="shared" si="4"/>
        <v>2364</v>
      </c>
      <c r="T30" s="32">
        <f t="shared" si="5"/>
        <v>2831.65</v>
      </c>
      <c r="U30" s="32">
        <f t="shared" si="6"/>
        <v>6156</v>
      </c>
      <c r="V30" s="32">
        <f t="shared" si="7"/>
        <v>37168.35</v>
      </c>
      <c r="W30" s="20" t="s">
        <v>35</v>
      </c>
      <c r="X30" s="41" t="s">
        <v>36</v>
      </c>
      <c r="Y30" s="33"/>
      <c r="Z30" s="33"/>
      <c r="AA30" s="33"/>
      <c r="AB30" s="33"/>
    </row>
    <row r="31" spans="1:28" ht="15.75" x14ac:dyDescent="0.25">
      <c r="A31" s="20">
        <v>18</v>
      </c>
      <c r="B31" s="54" t="s">
        <v>81</v>
      </c>
      <c r="C31" s="21" t="s">
        <v>82</v>
      </c>
      <c r="D31" s="55" t="s">
        <v>83</v>
      </c>
      <c r="E31" s="23" t="s">
        <v>34</v>
      </c>
      <c r="F31" s="24">
        <v>44927</v>
      </c>
      <c r="G31" s="24">
        <v>45078</v>
      </c>
      <c r="H31" s="48">
        <v>65000</v>
      </c>
      <c r="I31" s="27">
        <v>4427.58</v>
      </c>
      <c r="J31" s="32">
        <v>25</v>
      </c>
      <c r="K31" s="38">
        <v>0</v>
      </c>
      <c r="L31" s="30">
        <v>0</v>
      </c>
      <c r="M31" s="31">
        <f t="shared" si="0"/>
        <v>1865.5</v>
      </c>
      <c r="N31" s="32">
        <f t="shared" si="9"/>
        <v>4615</v>
      </c>
      <c r="O31" s="32">
        <v>780</v>
      </c>
      <c r="P31" s="32">
        <f t="shared" si="2"/>
        <v>1976</v>
      </c>
      <c r="Q31" s="27">
        <f t="shared" si="3"/>
        <v>4608.5</v>
      </c>
      <c r="R31" s="32">
        <v>0</v>
      </c>
      <c r="S31" s="31">
        <f t="shared" si="4"/>
        <v>3841.5</v>
      </c>
      <c r="T31" s="32">
        <f t="shared" si="5"/>
        <v>8294.08</v>
      </c>
      <c r="U31" s="32">
        <f t="shared" si="6"/>
        <v>10003.5</v>
      </c>
      <c r="V31" s="32">
        <f t="shared" si="7"/>
        <v>56705.919999999998</v>
      </c>
      <c r="W31" s="20" t="s">
        <v>51</v>
      </c>
      <c r="X31" s="62" t="s">
        <v>36</v>
      </c>
      <c r="Y31" s="33"/>
      <c r="Z31" s="33"/>
      <c r="AA31" s="33"/>
      <c r="AB31" s="33"/>
    </row>
    <row r="32" spans="1:28" ht="17.25" x14ac:dyDescent="0.3">
      <c r="A32" s="20">
        <v>19</v>
      </c>
      <c r="B32" s="21" t="s">
        <v>84</v>
      </c>
      <c r="C32" s="21" t="s">
        <v>58</v>
      </c>
      <c r="D32" s="22" t="s">
        <v>85</v>
      </c>
      <c r="E32" s="23" t="s">
        <v>34</v>
      </c>
      <c r="F32" s="24">
        <v>45017</v>
      </c>
      <c r="G32" s="25">
        <v>45200</v>
      </c>
      <c r="H32" s="26">
        <v>40000</v>
      </c>
      <c r="I32" s="27">
        <v>442.65</v>
      </c>
      <c r="J32" s="28">
        <v>25</v>
      </c>
      <c r="K32" s="29">
        <v>0</v>
      </c>
      <c r="L32" s="30">
        <v>0</v>
      </c>
      <c r="M32" s="31">
        <f t="shared" si="0"/>
        <v>1148</v>
      </c>
      <c r="N32" s="32">
        <f t="shared" si="9"/>
        <v>2839.9999999999995</v>
      </c>
      <c r="O32" s="32">
        <f>H32*1.2%</f>
        <v>480</v>
      </c>
      <c r="P32" s="32">
        <f>H32*3.04%</f>
        <v>1216</v>
      </c>
      <c r="Q32" s="27">
        <f t="shared" si="3"/>
        <v>2836</v>
      </c>
      <c r="R32" s="28">
        <v>393</v>
      </c>
      <c r="S32" s="31">
        <f t="shared" si="4"/>
        <v>2364</v>
      </c>
      <c r="T32" s="32">
        <f t="shared" si="5"/>
        <v>3224.65</v>
      </c>
      <c r="U32" s="32">
        <f t="shared" si="6"/>
        <v>6156</v>
      </c>
      <c r="V32" s="32">
        <f>H32-T32</f>
        <v>36775.35</v>
      </c>
      <c r="W32" s="20" t="s">
        <v>35</v>
      </c>
      <c r="X32" s="40" t="s">
        <v>36</v>
      </c>
      <c r="Y32" s="33"/>
      <c r="Z32" s="33"/>
      <c r="AA32" s="33"/>
      <c r="AB32" s="33"/>
    </row>
    <row r="33" spans="1:28" ht="17.25" x14ac:dyDescent="0.3">
      <c r="A33" s="20">
        <v>20</v>
      </c>
      <c r="B33" s="21" t="s">
        <v>86</v>
      </c>
      <c r="C33" s="43" t="s">
        <v>87</v>
      </c>
      <c r="D33" s="22" t="s">
        <v>88</v>
      </c>
      <c r="E33" s="23" t="s">
        <v>34</v>
      </c>
      <c r="F33" s="24">
        <v>44927</v>
      </c>
      <c r="G33" s="25">
        <v>45078</v>
      </c>
      <c r="H33" s="26">
        <v>100000</v>
      </c>
      <c r="I33" s="27">
        <v>12105.37</v>
      </c>
      <c r="J33" s="32">
        <v>25</v>
      </c>
      <c r="K33" s="63">
        <v>0</v>
      </c>
      <c r="L33" s="30">
        <v>0</v>
      </c>
      <c r="M33" s="31">
        <f t="shared" si="0"/>
        <v>2870</v>
      </c>
      <c r="N33" s="32">
        <f t="shared" si="9"/>
        <v>7099.9999999999991</v>
      </c>
      <c r="O33" s="32">
        <v>897.7</v>
      </c>
      <c r="P33" s="32">
        <f t="shared" si="2"/>
        <v>3040</v>
      </c>
      <c r="Q33" s="27">
        <f t="shared" si="3"/>
        <v>7090.0000000000009</v>
      </c>
      <c r="R33" s="32">
        <v>0</v>
      </c>
      <c r="S33" s="31">
        <f t="shared" si="4"/>
        <v>5910</v>
      </c>
      <c r="T33" s="32">
        <f>J33+M33+P33+I33+R33+L33+K33</f>
        <v>18040.370000000003</v>
      </c>
      <c r="U33" s="32">
        <f>N33+O33+Q33</f>
        <v>15087.7</v>
      </c>
      <c r="V33" s="32">
        <f t="shared" si="7"/>
        <v>81959.63</v>
      </c>
      <c r="W33" s="20" t="s">
        <v>51</v>
      </c>
      <c r="X33" s="41" t="s">
        <v>36</v>
      </c>
      <c r="Y33" s="33"/>
      <c r="Z33" s="33"/>
      <c r="AA33" s="33"/>
      <c r="AB33" s="33"/>
    </row>
    <row r="34" spans="1:28" ht="17.25" x14ac:dyDescent="0.3">
      <c r="A34" s="20">
        <v>21</v>
      </c>
      <c r="B34" s="21" t="s">
        <v>89</v>
      </c>
      <c r="C34" s="21" t="s">
        <v>32</v>
      </c>
      <c r="D34" s="53" t="s">
        <v>90</v>
      </c>
      <c r="E34" s="23" t="s">
        <v>34</v>
      </c>
      <c r="F34" s="24">
        <v>44927</v>
      </c>
      <c r="G34" s="25">
        <v>45078</v>
      </c>
      <c r="H34" s="26">
        <v>50000</v>
      </c>
      <c r="I34" s="27">
        <v>1617.38</v>
      </c>
      <c r="J34" s="28">
        <v>25</v>
      </c>
      <c r="K34" s="29">
        <v>0</v>
      </c>
      <c r="L34" s="30">
        <f>300+2114.39</f>
        <v>2414.39</v>
      </c>
      <c r="M34" s="31">
        <f t="shared" si="0"/>
        <v>1435</v>
      </c>
      <c r="N34" s="32">
        <f t="shared" si="9"/>
        <v>3549.9999999999995</v>
      </c>
      <c r="O34" s="32">
        <f>H34*1.2%</f>
        <v>600</v>
      </c>
      <c r="P34" s="32">
        <f>H34*3.04%</f>
        <v>1520</v>
      </c>
      <c r="Q34" s="27">
        <f>H34*7.09%</f>
        <v>3545.0000000000005</v>
      </c>
      <c r="R34" s="32">
        <v>1577.45</v>
      </c>
      <c r="S34" s="31">
        <f>M34+P34</f>
        <v>2955</v>
      </c>
      <c r="T34" s="32">
        <f t="shared" si="5"/>
        <v>8589.2199999999993</v>
      </c>
      <c r="U34" s="32">
        <f t="shared" si="6"/>
        <v>7695</v>
      </c>
      <c r="V34" s="32">
        <f t="shared" si="7"/>
        <v>41410.78</v>
      </c>
      <c r="W34" s="20" t="s">
        <v>51</v>
      </c>
      <c r="X34" s="41" t="s">
        <v>36</v>
      </c>
      <c r="Y34" s="33"/>
      <c r="Z34" s="33"/>
      <c r="AA34" s="33"/>
      <c r="AB34" s="33"/>
    </row>
    <row r="35" spans="1:28" ht="17.25" x14ac:dyDescent="0.3">
      <c r="A35" s="20">
        <v>22</v>
      </c>
      <c r="B35" s="21" t="s">
        <v>91</v>
      </c>
      <c r="C35" s="21" t="s">
        <v>92</v>
      </c>
      <c r="D35" s="22" t="s">
        <v>93</v>
      </c>
      <c r="E35" s="23" t="s">
        <v>34</v>
      </c>
      <c r="F35" s="24">
        <v>45017</v>
      </c>
      <c r="G35" s="25">
        <v>45200</v>
      </c>
      <c r="H35" s="26">
        <v>85000</v>
      </c>
      <c r="I35" s="27">
        <v>8576.99</v>
      </c>
      <c r="J35" s="32">
        <v>25</v>
      </c>
      <c r="K35" s="63">
        <v>0</v>
      </c>
      <c r="L35" s="30">
        <f>300+1000+2496.63</f>
        <v>3796.63</v>
      </c>
      <c r="M35" s="31">
        <f t="shared" si="0"/>
        <v>2439.5</v>
      </c>
      <c r="N35" s="32">
        <f t="shared" si="9"/>
        <v>6034.9999999999991</v>
      </c>
      <c r="O35" s="32">
        <v>897.7</v>
      </c>
      <c r="P35" s="32">
        <f t="shared" si="2"/>
        <v>2584</v>
      </c>
      <c r="Q35" s="27">
        <f t="shared" si="3"/>
        <v>6026.5</v>
      </c>
      <c r="R35" s="32">
        <v>0</v>
      </c>
      <c r="S35" s="31">
        <f t="shared" si="4"/>
        <v>5023.5</v>
      </c>
      <c r="T35" s="32">
        <f t="shared" si="5"/>
        <v>17422.12</v>
      </c>
      <c r="U35" s="32">
        <f t="shared" si="6"/>
        <v>12959.199999999999</v>
      </c>
      <c r="V35" s="32">
        <f>H35-T35</f>
        <v>67577.88</v>
      </c>
      <c r="W35" s="20" t="s">
        <v>51</v>
      </c>
      <c r="X35" s="41" t="s">
        <v>36</v>
      </c>
      <c r="Y35" s="33"/>
      <c r="Z35" s="33"/>
      <c r="AA35" s="33"/>
      <c r="AB35" s="33"/>
    </row>
    <row r="36" spans="1:28" ht="17.25" x14ac:dyDescent="0.3">
      <c r="A36" s="20">
        <v>23</v>
      </c>
      <c r="B36" s="21" t="s">
        <v>94</v>
      </c>
      <c r="C36" s="21" t="s">
        <v>74</v>
      </c>
      <c r="D36" s="22" t="s">
        <v>95</v>
      </c>
      <c r="E36" s="23" t="s">
        <v>34</v>
      </c>
      <c r="F36" s="24">
        <v>44896</v>
      </c>
      <c r="G36" s="35">
        <v>45078</v>
      </c>
      <c r="H36" s="48">
        <v>46000</v>
      </c>
      <c r="I36" s="27">
        <v>1289.46</v>
      </c>
      <c r="J36" s="28">
        <v>25</v>
      </c>
      <c r="K36" s="29">
        <v>0</v>
      </c>
      <c r="L36" s="30">
        <v>0</v>
      </c>
      <c r="M36" s="31">
        <f t="shared" si="0"/>
        <v>1320.2</v>
      </c>
      <c r="N36" s="32">
        <f t="shared" si="9"/>
        <v>3265.9999999999995</v>
      </c>
      <c r="O36" s="32">
        <f>H36*1.2%</f>
        <v>552</v>
      </c>
      <c r="P36" s="32">
        <f>H36*3.04%</f>
        <v>1398.4</v>
      </c>
      <c r="Q36" s="27">
        <f t="shared" si="3"/>
        <v>3261.4</v>
      </c>
      <c r="R36" s="32">
        <v>0</v>
      </c>
      <c r="S36" s="31">
        <f t="shared" si="4"/>
        <v>2718.6000000000004</v>
      </c>
      <c r="T36" s="32">
        <f t="shared" si="5"/>
        <v>4033.0600000000004</v>
      </c>
      <c r="U36" s="32">
        <f t="shared" si="6"/>
        <v>7079.4</v>
      </c>
      <c r="V36" s="32">
        <f t="shared" si="7"/>
        <v>41966.94</v>
      </c>
      <c r="W36" s="20" t="s">
        <v>51</v>
      </c>
      <c r="X36" s="20" t="s">
        <v>36</v>
      </c>
      <c r="Y36" s="33"/>
      <c r="Z36" s="33"/>
      <c r="AA36" s="33"/>
      <c r="AB36" s="33"/>
    </row>
    <row r="37" spans="1:28" ht="17.25" x14ac:dyDescent="0.3">
      <c r="A37" s="20">
        <v>24</v>
      </c>
      <c r="B37" s="21" t="s">
        <v>96</v>
      </c>
      <c r="C37" s="21" t="s">
        <v>32</v>
      </c>
      <c r="D37" s="22" t="s">
        <v>97</v>
      </c>
      <c r="E37" s="23" t="s">
        <v>34</v>
      </c>
      <c r="F37" s="24">
        <v>45017</v>
      </c>
      <c r="G37" s="35">
        <v>45200</v>
      </c>
      <c r="H37" s="48">
        <v>75000</v>
      </c>
      <c r="I37" s="27">
        <v>6309.38</v>
      </c>
      <c r="J37" s="32">
        <v>25</v>
      </c>
      <c r="K37" s="63">
        <v>0</v>
      </c>
      <c r="L37" s="30">
        <f>9700+300</f>
        <v>10000</v>
      </c>
      <c r="M37" s="31">
        <f t="shared" si="0"/>
        <v>2152.5</v>
      </c>
      <c r="N37" s="32">
        <f t="shared" si="9"/>
        <v>5324.9999999999991</v>
      </c>
      <c r="O37" s="28">
        <v>897.7</v>
      </c>
      <c r="P37" s="32">
        <f t="shared" si="2"/>
        <v>2280</v>
      </c>
      <c r="Q37" s="27">
        <f t="shared" si="3"/>
        <v>5317.5</v>
      </c>
      <c r="R37" s="32">
        <v>0</v>
      </c>
      <c r="S37" s="31">
        <f t="shared" si="4"/>
        <v>4432.5</v>
      </c>
      <c r="T37" s="32">
        <f t="shared" si="5"/>
        <v>20766.88</v>
      </c>
      <c r="U37" s="32">
        <f>N37+O37+Q37</f>
        <v>11540.199999999999</v>
      </c>
      <c r="V37" s="32">
        <f t="shared" si="7"/>
        <v>54233.119999999995</v>
      </c>
      <c r="W37" s="20" t="s">
        <v>35</v>
      </c>
      <c r="X37" s="20" t="s">
        <v>36</v>
      </c>
      <c r="Y37" s="33"/>
      <c r="Z37" s="33"/>
      <c r="AA37" s="33"/>
      <c r="AB37" s="33"/>
    </row>
    <row r="38" spans="1:28" ht="17.25" x14ac:dyDescent="0.3">
      <c r="A38" s="20">
        <v>25</v>
      </c>
      <c r="B38" s="21" t="s">
        <v>98</v>
      </c>
      <c r="C38" s="43" t="s">
        <v>99</v>
      </c>
      <c r="D38" s="22" t="s">
        <v>100</v>
      </c>
      <c r="E38" s="23" t="s">
        <v>34</v>
      </c>
      <c r="F38" s="24">
        <v>44986</v>
      </c>
      <c r="G38" s="35">
        <v>45170</v>
      </c>
      <c r="H38" s="48">
        <v>50000</v>
      </c>
      <c r="I38" s="27">
        <v>1854</v>
      </c>
      <c r="J38" s="28">
        <v>25</v>
      </c>
      <c r="K38" s="29">
        <v>0</v>
      </c>
      <c r="L38" s="30">
        <v>0</v>
      </c>
      <c r="M38" s="31">
        <f t="shared" si="0"/>
        <v>1435</v>
      </c>
      <c r="N38" s="32">
        <f t="shared" si="9"/>
        <v>3549.9999999999995</v>
      </c>
      <c r="O38" s="32">
        <f>H38*1.2%</f>
        <v>600</v>
      </c>
      <c r="P38" s="32">
        <f>H38*3.04%</f>
        <v>1520</v>
      </c>
      <c r="Q38" s="27">
        <f>H38*7.09%</f>
        <v>3545.0000000000005</v>
      </c>
      <c r="R38" s="32">
        <v>0</v>
      </c>
      <c r="S38" s="31">
        <f>M38+P38</f>
        <v>2955</v>
      </c>
      <c r="T38" s="32">
        <f t="shared" si="5"/>
        <v>4834</v>
      </c>
      <c r="U38" s="32">
        <f t="shared" si="6"/>
        <v>7695</v>
      </c>
      <c r="V38" s="32">
        <f>H38-T38</f>
        <v>45166</v>
      </c>
      <c r="W38" s="20" t="s">
        <v>51</v>
      </c>
      <c r="X38" s="41" t="s">
        <v>36</v>
      </c>
      <c r="Y38" s="33"/>
      <c r="Z38" s="33"/>
      <c r="AA38" s="33"/>
      <c r="AB38" s="33"/>
    </row>
    <row r="39" spans="1:28" ht="17.25" x14ac:dyDescent="0.3">
      <c r="A39" s="20">
        <v>26</v>
      </c>
      <c r="B39" s="21" t="s">
        <v>101</v>
      </c>
      <c r="C39" s="43" t="s">
        <v>76</v>
      </c>
      <c r="D39" s="22" t="s">
        <v>102</v>
      </c>
      <c r="E39" s="23" t="s">
        <v>34</v>
      </c>
      <c r="F39" s="24">
        <v>44927</v>
      </c>
      <c r="G39" s="25">
        <v>45078</v>
      </c>
      <c r="H39" s="26">
        <v>60000</v>
      </c>
      <c r="I39" s="27">
        <v>3486.68</v>
      </c>
      <c r="J39" s="32">
        <v>25</v>
      </c>
      <c r="K39" s="63">
        <v>0</v>
      </c>
      <c r="L39" s="30">
        <v>0</v>
      </c>
      <c r="M39" s="31">
        <f t="shared" si="0"/>
        <v>1722</v>
      </c>
      <c r="N39" s="32">
        <f t="shared" si="9"/>
        <v>4260</v>
      </c>
      <c r="O39" s="32">
        <v>720</v>
      </c>
      <c r="P39" s="32">
        <f t="shared" si="2"/>
        <v>1824</v>
      </c>
      <c r="Q39" s="27">
        <f t="shared" si="3"/>
        <v>4254</v>
      </c>
      <c r="R39" s="32">
        <v>0</v>
      </c>
      <c r="S39" s="31">
        <f t="shared" si="4"/>
        <v>3546</v>
      </c>
      <c r="T39" s="32">
        <f t="shared" si="5"/>
        <v>7057.68</v>
      </c>
      <c r="U39" s="32">
        <f t="shared" si="6"/>
        <v>9234</v>
      </c>
      <c r="V39" s="32">
        <f t="shared" si="7"/>
        <v>52942.32</v>
      </c>
      <c r="W39" s="20" t="s">
        <v>35</v>
      </c>
      <c r="X39" s="41" t="s">
        <v>36</v>
      </c>
      <c r="Y39" s="33"/>
      <c r="Z39" s="33"/>
      <c r="AA39" s="33"/>
      <c r="AB39" s="33"/>
    </row>
    <row r="40" spans="1:28" ht="17.25" x14ac:dyDescent="0.3">
      <c r="A40" s="20">
        <v>27</v>
      </c>
      <c r="B40" s="21" t="s">
        <v>103</v>
      </c>
      <c r="C40" s="21" t="s">
        <v>104</v>
      </c>
      <c r="D40" s="22" t="s">
        <v>105</v>
      </c>
      <c r="E40" s="23" t="s">
        <v>34</v>
      </c>
      <c r="F40" s="24">
        <v>44927</v>
      </c>
      <c r="G40" s="25">
        <v>45078</v>
      </c>
      <c r="H40" s="26">
        <v>50000</v>
      </c>
      <c r="I40" s="27">
        <v>1854</v>
      </c>
      <c r="J40" s="28">
        <v>25</v>
      </c>
      <c r="K40" s="29">
        <v>0</v>
      </c>
      <c r="L40" s="30">
        <v>0</v>
      </c>
      <c r="M40" s="31">
        <f t="shared" si="0"/>
        <v>1435</v>
      </c>
      <c r="N40" s="32">
        <f t="shared" si="9"/>
        <v>3549.9999999999995</v>
      </c>
      <c r="O40" s="32">
        <f t="shared" ref="O40:O41" si="10">H40*1.2%</f>
        <v>600</v>
      </c>
      <c r="P40" s="32">
        <f>H40*3.04%</f>
        <v>1520</v>
      </c>
      <c r="Q40" s="27">
        <f t="shared" si="3"/>
        <v>3545.0000000000005</v>
      </c>
      <c r="R40" s="32">
        <v>0</v>
      </c>
      <c r="S40" s="31">
        <f t="shared" si="4"/>
        <v>2955</v>
      </c>
      <c r="T40" s="32">
        <f t="shared" si="5"/>
        <v>4834</v>
      </c>
      <c r="U40" s="32">
        <f t="shared" si="6"/>
        <v>7695</v>
      </c>
      <c r="V40" s="32">
        <f t="shared" si="7"/>
        <v>45166</v>
      </c>
      <c r="W40" s="20" t="s">
        <v>51</v>
      </c>
      <c r="X40" s="41" t="s">
        <v>36</v>
      </c>
      <c r="Y40" s="33"/>
      <c r="Z40" s="33"/>
      <c r="AA40" s="33"/>
      <c r="AB40" s="33"/>
    </row>
    <row r="41" spans="1:28" ht="17.25" x14ac:dyDescent="0.3">
      <c r="A41" s="20">
        <v>28</v>
      </c>
      <c r="B41" s="21" t="s">
        <v>106</v>
      </c>
      <c r="C41" s="43" t="s">
        <v>107</v>
      </c>
      <c r="D41" s="22" t="s">
        <v>108</v>
      </c>
      <c r="E41" s="23" t="s">
        <v>34</v>
      </c>
      <c r="F41" s="34">
        <v>44927</v>
      </c>
      <c r="G41" s="47">
        <v>45108</v>
      </c>
      <c r="H41" s="61">
        <v>50000</v>
      </c>
      <c r="I41" s="27">
        <v>1854</v>
      </c>
      <c r="J41" s="37">
        <v>25</v>
      </c>
      <c r="K41" s="63">
        <v>0</v>
      </c>
      <c r="L41" s="30">
        <v>0</v>
      </c>
      <c r="M41" s="31">
        <f t="shared" si="0"/>
        <v>1435</v>
      </c>
      <c r="N41" s="32">
        <f t="shared" si="9"/>
        <v>3549.9999999999995</v>
      </c>
      <c r="O41" s="32">
        <f t="shared" si="10"/>
        <v>600</v>
      </c>
      <c r="P41" s="32">
        <f t="shared" si="2"/>
        <v>1520</v>
      </c>
      <c r="Q41" s="27">
        <f t="shared" si="3"/>
        <v>3545.0000000000005</v>
      </c>
      <c r="R41" s="39">
        <v>0</v>
      </c>
      <c r="S41" s="31">
        <f t="shared" si="4"/>
        <v>2955</v>
      </c>
      <c r="T41" s="32">
        <f>J41+M41+P41+I41+R41+L41</f>
        <v>4834</v>
      </c>
      <c r="U41" s="32">
        <f t="shared" si="6"/>
        <v>7695</v>
      </c>
      <c r="V41" s="32">
        <f>H41-T41</f>
        <v>45166</v>
      </c>
      <c r="W41" s="40" t="s">
        <v>35</v>
      </c>
      <c r="X41" s="62" t="s">
        <v>36</v>
      </c>
      <c r="Y41" s="33"/>
      <c r="Z41" s="33"/>
      <c r="AA41" s="33"/>
      <c r="AB41" s="33"/>
    </row>
    <row r="42" spans="1:28" ht="17.25" x14ac:dyDescent="0.3">
      <c r="A42" s="20">
        <v>29</v>
      </c>
      <c r="B42" s="21" t="s">
        <v>109</v>
      </c>
      <c r="C42" s="21" t="s">
        <v>104</v>
      </c>
      <c r="D42" s="22" t="s">
        <v>110</v>
      </c>
      <c r="E42" s="23" t="s">
        <v>34</v>
      </c>
      <c r="F42" s="24">
        <v>45017</v>
      </c>
      <c r="G42" s="64">
        <v>45200</v>
      </c>
      <c r="H42" s="26">
        <v>45000</v>
      </c>
      <c r="I42" s="27">
        <v>1148.33</v>
      </c>
      <c r="J42" s="28">
        <v>25</v>
      </c>
      <c r="K42" s="29">
        <v>0</v>
      </c>
      <c r="L42" s="30">
        <f>8500+300+15616.67</f>
        <v>24416.67</v>
      </c>
      <c r="M42" s="31">
        <f t="shared" si="0"/>
        <v>1291.5</v>
      </c>
      <c r="N42" s="32">
        <f t="shared" si="9"/>
        <v>3194.9999999999995</v>
      </c>
      <c r="O42" s="32">
        <v>540</v>
      </c>
      <c r="P42" s="32">
        <f>H42*3.04%</f>
        <v>1368</v>
      </c>
      <c r="Q42" s="27">
        <f>H42*7.09%</f>
        <v>3190.5</v>
      </c>
      <c r="R42" s="32">
        <v>0</v>
      </c>
      <c r="S42" s="31">
        <f t="shared" si="4"/>
        <v>2659.5</v>
      </c>
      <c r="T42" s="32">
        <f t="shared" si="5"/>
        <v>28249.5</v>
      </c>
      <c r="U42" s="32">
        <f t="shared" si="6"/>
        <v>6925.5</v>
      </c>
      <c r="V42" s="32">
        <f t="shared" si="7"/>
        <v>16750.5</v>
      </c>
      <c r="W42" s="20" t="s">
        <v>35</v>
      </c>
      <c r="X42" s="20" t="s">
        <v>36</v>
      </c>
      <c r="Y42" s="33"/>
      <c r="Z42" s="33"/>
      <c r="AA42" s="33"/>
      <c r="AB42" s="33"/>
    </row>
    <row r="43" spans="1:28" ht="17.25" x14ac:dyDescent="0.3">
      <c r="A43" s="20">
        <v>30</v>
      </c>
      <c r="B43" s="21" t="s">
        <v>111</v>
      </c>
      <c r="C43" s="21" t="s">
        <v>112</v>
      </c>
      <c r="D43" s="22" t="s">
        <v>113</v>
      </c>
      <c r="E43" s="23" t="s">
        <v>34</v>
      </c>
      <c r="F43" s="24">
        <v>45017</v>
      </c>
      <c r="G43" s="25">
        <v>45200</v>
      </c>
      <c r="H43" s="56">
        <v>85000</v>
      </c>
      <c r="I43" s="27">
        <v>8576.99</v>
      </c>
      <c r="J43" s="28">
        <v>25</v>
      </c>
      <c r="K43" s="29">
        <v>0</v>
      </c>
      <c r="L43" s="30">
        <v>0</v>
      </c>
      <c r="M43" s="31">
        <f t="shared" si="0"/>
        <v>2439.5</v>
      </c>
      <c r="N43" s="32">
        <f t="shared" si="9"/>
        <v>6034.9999999999991</v>
      </c>
      <c r="O43" s="28">
        <v>897.7</v>
      </c>
      <c r="P43" s="32">
        <f t="shared" si="2"/>
        <v>2584</v>
      </c>
      <c r="Q43" s="27">
        <f t="shared" si="3"/>
        <v>6026.5</v>
      </c>
      <c r="R43" s="32">
        <v>0</v>
      </c>
      <c r="S43" s="31">
        <f>M43+P43</f>
        <v>5023.5</v>
      </c>
      <c r="T43" s="32">
        <f>J43+M43+P43+I43+R43+L43+K43</f>
        <v>13625.49</v>
      </c>
      <c r="U43" s="32">
        <f t="shared" si="6"/>
        <v>12959.199999999999</v>
      </c>
      <c r="V43" s="32">
        <f t="shared" si="7"/>
        <v>71374.509999999995</v>
      </c>
      <c r="W43" s="20" t="s">
        <v>51</v>
      </c>
      <c r="X43" s="65" t="s">
        <v>36</v>
      </c>
      <c r="Y43" s="33"/>
      <c r="Z43" s="33"/>
      <c r="AA43" s="33"/>
      <c r="AB43" s="33"/>
    </row>
    <row r="44" spans="1:28" ht="17.25" x14ac:dyDescent="0.3">
      <c r="A44" s="20">
        <v>31</v>
      </c>
      <c r="B44" s="21" t="s">
        <v>114</v>
      </c>
      <c r="C44" s="43" t="s">
        <v>115</v>
      </c>
      <c r="D44" s="22" t="s">
        <v>116</v>
      </c>
      <c r="E44" s="23" t="s">
        <v>34</v>
      </c>
      <c r="F44" s="24">
        <v>44927</v>
      </c>
      <c r="G44" s="25">
        <v>45078</v>
      </c>
      <c r="H44" s="48">
        <v>65000</v>
      </c>
      <c r="I44" s="27">
        <v>4427.58</v>
      </c>
      <c r="J44" s="32">
        <v>25</v>
      </c>
      <c r="K44" s="63">
        <v>0</v>
      </c>
      <c r="L44" s="30">
        <v>0</v>
      </c>
      <c r="M44" s="31">
        <f t="shared" si="0"/>
        <v>1865.5</v>
      </c>
      <c r="N44" s="32">
        <f t="shared" si="9"/>
        <v>4615</v>
      </c>
      <c r="O44" s="32">
        <v>780</v>
      </c>
      <c r="P44" s="32">
        <f t="shared" si="2"/>
        <v>1976</v>
      </c>
      <c r="Q44" s="27">
        <f t="shared" si="3"/>
        <v>4608.5</v>
      </c>
      <c r="R44" s="32">
        <v>0</v>
      </c>
      <c r="S44" s="31">
        <f t="shared" si="4"/>
        <v>3841.5</v>
      </c>
      <c r="T44" s="32">
        <f t="shared" si="5"/>
        <v>8294.08</v>
      </c>
      <c r="U44" s="32">
        <f>N44+O44+Q44</f>
        <v>10003.5</v>
      </c>
      <c r="V44" s="32">
        <f>H44-T44</f>
        <v>56705.919999999998</v>
      </c>
      <c r="W44" s="20" t="s">
        <v>51</v>
      </c>
      <c r="X44" s="66" t="s">
        <v>36</v>
      </c>
      <c r="Y44" s="33"/>
      <c r="Z44" s="33"/>
      <c r="AA44" s="33"/>
      <c r="AB44" s="33"/>
    </row>
    <row r="45" spans="1:28" ht="17.25" x14ac:dyDescent="0.3">
      <c r="A45" s="20">
        <v>32</v>
      </c>
      <c r="B45" s="21" t="s">
        <v>117</v>
      </c>
      <c r="C45" s="21" t="s">
        <v>79</v>
      </c>
      <c r="D45" s="22" t="s">
        <v>118</v>
      </c>
      <c r="E45" s="23" t="s">
        <v>34</v>
      </c>
      <c r="F45" s="24">
        <v>45017</v>
      </c>
      <c r="G45" s="25">
        <v>45200</v>
      </c>
      <c r="H45" s="26">
        <v>90000</v>
      </c>
      <c r="I45" s="27">
        <v>9753.1200000000008</v>
      </c>
      <c r="J45" s="32">
        <v>25</v>
      </c>
      <c r="K45" s="63">
        <v>0</v>
      </c>
      <c r="L45" s="30">
        <v>0</v>
      </c>
      <c r="M45" s="31">
        <f t="shared" si="0"/>
        <v>2583</v>
      </c>
      <c r="N45" s="32">
        <f t="shared" si="9"/>
        <v>6389.9999999999991</v>
      </c>
      <c r="O45" s="32">
        <v>897.7</v>
      </c>
      <c r="P45" s="32">
        <f>H45*3.04%</f>
        <v>2736</v>
      </c>
      <c r="Q45" s="27">
        <f t="shared" si="3"/>
        <v>6381</v>
      </c>
      <c r="R45" s="32">
        <v>0</v>
      </c>
      <c r="S45" s="31">
        <f t="shared" si="4"/>
        <v>5319</v>
      </c>
      <c r="T45" s="32">
        <f t="shared" si="5"/>
        <v>15097.12</v>
      </c>
      <c r="U45" s="32">
        <f t="shared" si="6"/>
        <v>13668.699999999999</v>
      </c>
      <c r="V45" s="32">
        <f t="shared" si="7"/>
        <v>74902.880000000005</v>
      </c>
      <c r="W45" s="20" t="s">
        <v>35</v>
      </c>
      <c r="X45" s="20" t="s">
        <v>36</v>
      </c>
      <c r="Y45" s="33"/>
      <c r="Z45" s="33"/>
      <c r="AA45" s="33"/>
      <c r="AB45" s="33"/>
    </row>
    <row r="46" spans="1:28" ht="17.25" x14ac:dyDescent="0.3">
      <c r="A46" s="20">
        <v>33</v>
      </c>
      <c r="B46" s="21" t="s">
        <v>119</v>
      </c>
      <c r="C46" s="21" t="s">
        <v>32</v>
      </c>
      <c r="D46" s="22" t="s">
        <v>120</v>
      </c>
      <c r="E46" s="23" t="s">
        <v>34</v>
      </c>
      <c r="F46" s="24">
        <v>45017</v>
      </c>
      <c r="G46" s="25">
        <v>45200</v>
      </c>
      <c r="H46" s="67">
        <v>100000</v>
      </c>
      <c r="I46" s="27">
        <v>12105.37</v>
      </c>
      <c r="J46" s="39">
        <v>25</v>
      </c>
      <c r="K46" s="63">
        <v>0</v>
      </c>
      <c r="L46" s="30">
        <f>1700+300</f>
        <v>2000</v>
      </c>
      <c r="M46" s="31">
        <f t="shared" si="0"/>
        <v>2870</v>
      </c>
      <c r="N46" s="32">
        <f t="shared" si="9"/>
        <v>7099.9999999999991</v>
      </c>
      <c r="O46" s="68">
        <v>897.7</v>
      </c>
      <c r="P46" s="32">
        <f t="shared" si="2"/>
        <v>3040</v>
      </c>
      <c r="Q46" s="27">
        <f t="shared" si="3"/>
        <v>7090.0000000000009</v>
      </c>
      <c r="R46" s="39">
        <v>0</v>
      </c>
      <c r="S46" s="31">
        <f>M46+P46</f>
        <v>5910</v>
      </c>
      <c r="T46" s="32">
        <f t="shared" si="5"/>
        <v>20040.370000000003</v>
      </c>
      <c r="U46" s="32">
        <f t="shared" si="6"/>
        <v>15087.7</v>
      </c>
      <c r="V46" s="32">
        <f>H46-T46</f>
        <v>79959.63</v>
      </c>
      <c r="W46" s="20" t="s">
        <v>51</v>
      </c>
      <c r="X46" s="62" t="s">
        <v>36</v>
      </c>
      <c r="Y46" s="33"/>
      <c r="Z46" s="33"/>
      <c r="AA46" s="33"/>
      <c r="AB46" s="33"/>
    </row>
    <row r="47" spans="1:28" ht="17.25" x14ac:dyDescent="0.3">
      <c r="A47" s="20">
        <v>34</v>
      </c>
      <c r="B47" s="21" t="s">
        <v>121</v>
      </c>
      <c r="C47" s="43" t="s">
        <v>122</v>
      </c>
      <c r="D47" s="22" t="s">
        <v>123</v>
      </c>
      <c r="E47" s="23" t="s">
        <v>34</v>
      </c>
      <c r="F47" s="24">
        <v>44927</v>
      </c>
      <c r="G47" s="25">
        <v>45078</v>
      </c>
      <c r="H47" s="69">
        <v>60000</v>
      </c>
      <c r="I47" s="27">
        <v>3486.68</v>
      </c>
      <c r="J47" s="32">
        <v>25</v>
      </c>
      <c r="K47" s="63">
        <v>0</v>
      </c>
      <c r="L47" s="30">
        <f>1000+500</f>
        <v>1500</v>
      </c>
      <c r="M47" s="31">
        <f t="shared" si="0"/>
        <v>1722</v>
      </c>
      <c r="N47" s="32">
        <f t="shared" si="9"/>
        <v>4260</v>
      </c>
      <c r="O47" s="70">
        <v>720</v>
      </c>
      <c r="P47" s="32">
        <f>H47*3.04%</f>
        <v>1824</v>
      </c>
      <c r="Q47" s="27">
        <f>H47*7.09%</f>
        <v>4254</v>
      </c>
      <c r="R47" s="32">
        <v>0</v>
      </c>
      <c r="S47" s="31">
        <f t="shared" si="4"/>
        <v>3546</v>
      </c>
      <c r="T47" s="32">
        <f t="shared" si="5"/>
        <v>8557.68</v>
      </c>
      <c r="U47" s="32">
        <f t="shared" si="6"/>
        <v>9234</v>
      </c>
      <c r="V47" s="32">
        <f t="shared" si="7"/>
        <v>51442.32</v>
      </c>
      <c r="W47" s="20" t="s">
        <v>51</v>
      </c>
      <c r="X47" s="41" t="s">
        <v>36</v>
      </c>
      <c r="Y47" s="33"/>
      <c r="Z47" s="33"/>
      <c r="AA47" s="33"/>
      <c r="AB47" s="33"/>
    </row>
    <row r="48" spans="1:28" ht="17.25" x14ac:dyDescent="0.3">
      <c r="A48" s="20">
        <v>35</v>
      </c>
      <c r="B48" s="21" t="s">
        <v>124</v>
      </c>
      <c r="C48" s="21" t="s">
        <v>125</v>
      </c>
      <c r="D48" s="22" t="s">
        <v>126</v>
      </c>
      <c r="E48" s="23" t="s">
        <v>34</v>
      </c>
      <c r="F48" s="24">
        <v>45017</v>
      </c>
      <c r="G48" s="25">
        <v>45200</v>
      </c>
      <c r="H48" s="59">
        <v>75000</v>
      </c>
      <c r="I48" s="27">
        <v>6309.38</v>
      </c>
      <c r="J48" s="28">
        <v>25</v>
      </c>
      <c r="K48" s="63">
        <v>0</v>
      </c>
      <c r="L48" s="30">
        <v>0</v>
      </c>
      <c r="M48" s="31">
        <f t="shared" si="0"/>
        <v>2152.5</v>
      </c>
      <c r="N48" s="32">
        <f t="shared" si="9"/>
        <v>5324.9999999999991</v>
      </c>
      <c r="O48" s="28">
        <v>897.7</v>
      </c>
      <c r="P48" s="32">
        <f t="shared" si="2"/>
        <v>2280</v>
      </c>
      <c r="Q48" s="27">
        <f t="shared" si="3"/>
        <v>5317.5</v>
      </c>
      <c r="R48" s="32">
        <v>0</v>
      </c>
      <c r="S48" s="31">
        <f t="shared" si="4"/>
        <v>4432.5</v>
      </c>
      <c r="T48" s="32">
        <f t="shared" si="5"/>
        <v>10766.880000000001</v>
      </c>
      <c r="U48" s="32">
        <f t="shared" si="6"/>
        <v>11540.199999999999</v>
      </c>
      <c r="V48" s="32">
        <f>H48-T48</f>
        <v>64233.119999999995</v>
      </c>
      <c r="W48" s="20" t="s">
        <v>51</v>
      </c>
      <c r="X48" s="41" t="s">
        <v>36</v>
      </c>
      <c r="Y48" s="33"/>
      <c r="Z48" s="33"/>
      <c r="AA48" s="33"/>
      <c r="AB48" s="33"/>
    </row>
    <row r="49" spans="1:28" ht="17.25" x14ac:dyDescent="0.3">
      <c r="A49" s="20">
        <v>36</v>
      </c>
      <c r="B49" s="54" t="s">
        <v>127</v>
      </c>
      <c r="C49" s="21" t="s">
        <v>79</v>
      </c>
      <c r="D49" s="22" t="s">
        <v>128</v>
      </c>
      <c r="E49" s="23" t="s">
        <v>34</v>
      </c>
      <c r="F49" s="25">
        <v>44927</v>
      </c>
      <c r="G49" s="25">
        <v>45078</v>
      </c>
      <c r="H49" s="26">
        <v>70000</v>
      </c>
      <c r="I49" s="27">
        <v>5368.48</v>
      </c>
      <c r="J49" s="28">
        <v>25</v>
      </c>
      <c r="K49" s="63">
        <v>0</v>
      </c>
      <c r="L49" s="30">
        <v>0</v>
      </c>
      <c r="M49" s="31">
        <f t="shared" si="0"/>
        <v>2009</v>
      </c>
      <c r="N49" s="32">
        <f t="shared" si="9"/>
        <v>4970</v>
      </c>
      <c r="O49" s="28">
        <v>840</v>
      </c>
      <c r="P49" s="32">
        <f>H49*3.04%</f>
        <v>2128</v>
      </c>
      <c r="Q49" s="27">
        <f t="shared" si="3"/>
        <v>4963</v>
      </c>
      <c r="R49" s="28">
        <v>0</v>
      </c>
      <c r="S49" s="31">
        <f t="shared" si="4"/>
        <v>4137</v>
      </c>
      <c r="T49" s="32">
        <f t="shared" si="5"/>
        <v>9530.48</v>
      </c>
      <c r="U49" s="32">
        <f t="shared" si="6"/>
        <v>10773</v>
      </c>
      <c r="V49" s="32">
        <f t="shared" si="7"/>
        <v>60469.520000000004</v>
      </c>
      <c r="W49" s="20" t="s">
        <v>35</v>
      </c>
      <c r="X49" s="41" t="s">
        <v>36</v>
      </c>
      <c r="Y49" s="33"/>
      <c r="Z49" s="33"/>
      <c r="AA49" s="33"/>
      <c r="AB49" s="33"/>
    </row>
    <row r="50" spans="1:28" ht="15.75" x14ac:dyDescent="0.25">
      <c r="A50" s="20">
        <v>37</v>
      </c>
      <c r="B50" s="54" t="s">
        <v>129</v>
      </c>
      <c r="C50" s="21" t="s">
        <v>47</v>
      </c>
      <c r="D50" s="22" t="s">
        <v>130</v>
      </c>
      <c r="E50" s="23" t="s">
        <v>34</v>
      </c>
      <c r="F50" s="24">
        <v>44927</v>
      </c>
      <c r="G50" s="24">
        <v>45078</v>
      </c>
      <c r="H50" s="26">
        <v>60000</v>
      </c>
      <c r="I50" s="27">
        <v>3486.68</v>
      </c>
      <c r="J50" s="32">
        <v>25</v>
      </c>
      <c r="K50" s="63">
        <v>0</v>
      </c>
      <c r="L50" s="30">
        <v>0</v>
      </c>
      <c r="M50" s="31">
        <f t="shared" si="0"/>
        <v>1722</v>
      </c>
      <c r="N50" s="32">
        <f t="shared" si="9"/>
        <v>4260</v>
      </c>
      <c r="O50" s="32">
        <v>720</v>
      </c>
      <c r="P50" s="32">
        <f>H50*3.04%</f>
        <v>1824</v>
      </c>
      <c r="Q50" s="27">
        <f t="shared" si="3"/>
        <v>4254</v>
      </c>
      <c r="R50" s="32">
        <v>0</v>
      </c>
      <c r="S50" s="31">
        <f t="shared" si="4"/>
        <v>3546</v>
      </c>
      <c r="T50" s="32">
        <f t="shared" si="5"/>
        <v>7057.68</v>
      </c>
      <c r="U50" s="32">
        <f t="shared" si="6"/>
        <v>9234</v>
      </c>
      <c r="V50" s="32">
        <f t="shared" si="7"/>
        <v>52942.32</v>
      </c>
      <c r="W50" s="20" t="s">
        <v>51</v>
      </c>
      <c r="X50" s="41" t="s">
        <v>36</v>
      </c>
      <c r="Y50" s="33"/>
      <c r="Z50" s="33"/>
      <c r="AA50" s="33"/>
      <c r="AB50" s="33"/>
    </row>
    <row r="51" spans="1:28" ht="17.25" x14ac:dyDescent="0.3">
      <c r="A51" s="20">
        <v>38</v>
      </c>
      <c r="B51" s="21" t="s">
        <v>131</v>
      </c>
      <c r="C51" s="21" t="s">
        <v>76</v>
      </c>
      <c r="D51" s="22" t="s">
        <v>77</v>
      </c>
      <c r="E51" s="23" t="s">
        <v>34</v>
      </c>
      <c r="F51" s="24">
        <v>44927</v>
      </c>
      <c r="G51" s="47">
        <v>45078</v>
      </c>
      <c r="H51" s="48">
        <v>46000</v>
      </c>
      <c r="I51" s="27">
        <v>1289.46</v>
      </c>
      <c r="J51" s="28">
        <v>25</v>
      </c>
      <c r="K51" s="29">
        <v>0</v>
      </c>
      <c r="L51" s="30">
        <v>0</v>
      </c>
      <c r="M51" s="31">
        <f t="shared" si="0"/>
        <v>1320.2</v>
      </c>
      <c r="N51" s="32">
        <f t="shared" si="9"/>
        <v>3265.9999999999995</v>
      </c>
      <c r="O51" s="32">
        <f>H51*1.2%</f>
        <v>552</v>
      </c>
      <c r="P51" s="32">
        <f t="shared" ref="P51" si="11">H51*3.04%</f>
        <v>1398.4</v>
      </c>
      <c r="Q51" s="27">
        <f t="shared" si="3"/>
        <v>3261.4</v>
      </c>
      <c r="R51" s="32">
        <v>0</v>
      </c>
      <c r="S51" s="31">
        <f t="shared" si="4"/>
        <v>2718.6000000000004</v>
      </c>
      <c r="T51" s="32">
        <f>J51+M51+P51+I51+R51+L51+K51</f>
        <v>4033.0600000000004</v>
      </c>
      <c r="U51" s="32">
        <f>N51+O51+Q51</f>
        <v>7079.4</v>
      </c>
      <c r="V51" s="32">
        <f>H51-T51</f>
        <v>41966.94</v>
      </c>
      <c r="W51" s="20" t="s">
        <v>35</v>
      </c>
      <c r="X51" s="20" t="s">
        <v>36</v>
      </c>
      <c r="Y51" s="33"/>
      <c r="Z51" s="33"/>
      <c r="AA51" s="33"/>
      <c r="AB51" s="33"/>
    </row>
    <row r="52" spans="1:28" ht="17.25" x14ac:dyDescent="0.3">
      <c r="A52" s="20">
        <v>39</v>
      </c>
      <c r="B52" s="54" t="s">
        <v>132</v>
      </c>
      <c r="C52" s="43" t="s">
        <v>133</v>
      </c>
      <c r="D52" s="60" t="s">
        <v>134</v>
      </c>
      <c r="E52" s="23" t="s">
        <v>34</v>
      </c>
      <c r="F52" s="25">
        <v>44927</v>
      </c>
      <c r="G52" s="71">
        <v>45078</v>
      </c>
      <c r="H52" s="48">
        <v>50000</v>
      </c>
      <c r="I52" s="27">
        <v>1854</v>
      </c>
      <c r="J52" s="32">
        <v>25</v>
      </c>
      <c r="K52" s="72">
        <v>0</v>
      </c>
      <c r="L52" s="30">
        <v>0</v>
      </c>
      <c r="M52" s="31">
        <f t="shared" si="0"/>
        <v>1435</v>
      </c>
      <c r="N52" s="32">
        <f t="shared" si="9"/>
        <v>3549.9999999999995</v>
      </c>
      <c r="O52" s="32">
        <f>H52*1.2%</f>
        <v>600</v>
      </c>
      <c r="P52" s="32">
        <f>H52*3.04%</f>
        <v>1520</v>
      </c>
      <c r="Q52" s="27">
        <f t="shared" si="3"/>
        <v>3545.0000000000005</v>
      </c>
      <c r="R52" s="32">
        <v>0</v>
      </c>
      <c r="S52" s="31">
        <f t="shared" si="4"/>
        <v>2955</v>
      </c>
      <c r="T52" s="32">
        <f t="shared" si="5"/>
        <v>4834</v>
      </c>
      <c r="U52" s="32">
        <f>N52+O52+Q52</f>
        <v>7695</v>
      </c>
      <c r="V52" s="32">
        <f t="shared" si="7"/>
        <v>45166</v>
      </c>
      <c r="W52" s="20" t="s">
        <v>35</v>
      </c>
      <c r="X52" s="41" t="s">
        <v>36</v>
      </c>
      <c r="Y52" s="33"/>
      <c r="Z52" s="33"/>
      <c r="AA52" s="33"/>
      <c r="AB52" s="33"/>
    </row>
    <row r="53" spans="1:28" ht="17.25" x14ac:dyDescent="0.3">
      <c r="A53" s="20">
        <v>40</v>
      </c>
      <c r="B53" s="21" t="s">
        <v>135</v>
      </c>
      <c r="C53" s="21" t="s">
        <v>104</v>
      </c>
      <c r="D53" s="21" t="s">
        <v>110</v>
      </c>
      <c r="E53" s="23" t="s">
        <v>34</v>
      </c>
      <c r="F53" s="73">
        <v>44986</v>
      </c>
      <c r="G53" s="74">
        <v>45170</v>
      </c>
      <c r="H53" s="26">
        <v>35438.129999999997</v>
      </c>
      <c r="I53" s="27">
        <v>0</v>
      </c>
      <c r="J53" s="27">
        <v>25</v>
      </c>
      <c r="K53" s="75">
        <v>0</v>
      </c>
      <c r="L53" s="76">
        <f>300+1000+832.08</f>
        <v>2132.08</v>
      </c>
      <c r="M53" s="31">
        <f>H53*2.87%</f>
        <v>1017.0743309999999</v>
      </c>
      <c r="N53" s="32">
        <f>H53*7.1%</f>
        <v>2516.1072299999996</v>
      </c>
      <c r="O53" s="32">
        <v>425.26</v>
      </c>
      <c r="P53" s="32">
        <f t="shared" ref="P53" si="12">H53*3.04%</f>
        <v>1077.319152</v>
      </c>
      <c r="Q53" s="27">
        <f t="shared" si="3"/>
        <v>2512.5634169999998</v>
      </c>
      <c r="R53" s="68">
        <v>0</v>
      </c>
      <c r="S53" s="31">
        <f t="shared" si="4"/>
        <v>2094.3934829999998</v>
      </c>
      <c r="T53" s="32">
        <f t="shared" si="5"/>
        <v>4251.4734829999998</v>
      </c>
      <c r="U53" s="32">
        <f>N53+O53+Q53</f>
        <v>5453.9306469999992</v>
      </c>
      <c r="V53" s="32">
        <f t="shared" si="7"/>
        <v>31186.656516999996</v>
      </c>
      <c r="W53" s="20" t="s">
        <v>35</v>
      </c>
      <c r="X53" s="41" t="s">
        <v>36</v>
      </c>
      <c r="Y53" s="33"/>
      <c r="Z53" s="33"/>
      <c r="AA53" s="33"/>
      <c r="AB53" s="33"/>
    </row>
    <row r="54" spans="1:28" ht="15.75" customHeight="1" x14ac:dyDescent="0.3">
      <c r="A54" s="77"/>
      <c r="B54" s="78"/>
      <c r="C54" s="79"/>
      <c r="D54" s="78"/>
      <c r="E54" s="77"/>
      <c r="F54" s="80"/>
      <c r="G54" s="81"/>
      <c r="H54" s="98"/>
      <c r="L54" s="82"/>
      <c r="O54" s="83"/>
      <c r="W54" s="77"/>
      <c r="X54" s="84"/>
      <c r="Y54" s="33"/>
      <c r="Z54" s="33"/>
      <c r="AA54" s="33"/>
      <c r="AB54" s="33"/>
    </row>
    <row r="55" spans="1:28" ht="18.75" customHeight="1" thickBot="1" x14ac:dyDescent="0.35">
      <c r="A55" s="77"/>
      <c r="B55" s="85" t="s">
        <v>144</v>
      </c>
      <c r="C55" s="86"/>
      <c r="D55" s="87"/>
      <c r="E55" s="33"/>
      <c r="F55" s="77"/>
      <c r="G55" s="77"/>
      <c r="H55" s="88">
        <f t="shared" ref="H55:V55" si="13">SUM(H14:H53)</f>
        <v>2349438.13</v>
      </c>
      <c r="I55" s="88">
        <f t="shared" si="13"/>
        <v>146747.04999999999</v>
      </c>
      <c r="J55" s="88">
        <f t="shared" si="13"/>
        <v>1000</v>
      </c>
      <c r="K55" s="88">
        <f t="shared" si="13"/>
        <v>0</v>
      </c>
      <c r="L55" s="88">
        <f t="shared" si="13"/>
        <v>56783.79</v>
      </c>
      <c r="M55" s="88">
        <f t="shared" si="13"/>
        <v>67428.874330999985</v>
      </c>
      <c r="N55" s="88">
        <f t="shared" si="13"/>
        <v>166810.10722999999</v>
      </c>
      <c r="O55" s="88">
        <f t="shared" si="13"/>
        <v>26967.960000000003</v>
      </c>
      <c r="P55" s="88">
        <f t="shared" si="13"/>
        <v>71422.919152000002</v>
      </c>
      <c r="Q55" s="88">
        <f t="shared" si="13"/>
        <v>166575.163417</v>
      </c>
      <c r="R55" s="88">
        <f t="shared" si="13"/>
        <v>1970.45</v>
      </c>
      <c r="S55" s="88">
        <f t="shared" si="13"/>
        <v>138851.79348299999</v>
      </c>
      <c r="T55" s="88">
        <f t="shared" si="13"/>
        <v>345353.08348299994</v>
      </c>
      <c r="U55" s="88">
        <f t="shared" si="13"/>
        <v>360353.23064700008</v>
      </c>
      <c r="V55" s="88">
        <f t="shared" si="13"/>
        <v>2004085.0465169998</v>
      </c>
      <c r="W55" s="33"/>
      <c r="X55" s="84"/>
      <c r="Y55" s="33"/>
      <c r="Z55" s="33"/>
      <c r="AA55" s="33"/>
      <c r="AB55" s="33"/>
    </row>
    <row r="56" spans="1:28" ht="14.25" customHeight="1" thickTop="1" x14ac:dyDescent="0.3">
      <c r="A56" s="89"/>
      <c r="B56" s="89"/>
      <c r="C56" s="89"/>
      <c r="D56" s="89"/>
      <c r="E56" s="89"/>
      <c r="F56" s="7"/>
      <c r="G56" s="7"/>
      <c r="W56" s="89"/>
      <c r="X56" s="89"/>
      <c r="Y56" s="89"/>
      <c r="Z56" s="89"/>
      <c r="AA56" s="89"/>
      <c r="AB56" s="89"/>
    </row>
    <row r="57" spans="1:28" ht="14.25" customHeight="1" x14ac:dyDescent="0.25">
      <c r="A57" s="1"/>
      <c r="B57" s="1"/>
      <c r="C57" s="1"/>
      <c r="D57" s="1"/>
      <c r="E57" s="1"/>
      <c r="F57" s="2"/>
      <c r="G57" s="2"/>
      <c r="H57" s="2"/>
      <c r="I57" s="2"/>
      <c r="J57" s="2"/>
      <c r="K57" s="2"/>
      <c r="L57" s="93"/>
      <c r="M57" s="1"/>
      <c r="N57" s="1"/>
      <c r="O57" s="90"/>
      <c r="P57" s="1"/>
      <c r="Q57" s="1"/>
      <c r="R57" s="2"/>
      <c r="S57" s="90"/>
      <c r="T57" s="90"/>
      <c r="U57" s="90"/>
      <c r="V57" s="2"/>
      <c r="W57" s="1"/>
      <c r="X57" s="1"/>
      <c r="Y57" s="1"/>
      <c r="Z57" s="1"/>
      <c r="AA57" s="1"/>
      <c r="AB57" s="1"/>
    </row>
    <row r="58" spans="1:28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91"/>
      <c r="N58" s="91"/>
      <c r="O58" s="1"/>
      <c r="P58" s="1"/>
      <c r="Q58" s="1"/>
      <c r="R58" s="2"/>
      <c r="S58" s="1"/>
      <c r="T58" s="1"/>
      <c r="U58" s="90"/>
      <c r="V58" s="90"/>
      <c r="W58" s="1"/>
      <c r="X58" s="1"/>
      <c r="Y58" s="1"/>
      <c r="Z58" s="1"/>
      <c r="AA58" s="1"/>
      <c r="AB58" s="1"/>
    </row>
    <row r="59" spans="1:28" ht="14.25" customHeight="1" x14ac:dyDescent="0.25">
      <c r="A59" s="92" t="s">
        <v>136</v>
      </c>
      <c r="B59" s="1"/>
      <c r="C59" s="1"/>
      <c r="D59" s="1"/>
      <c r="E59" s="1"/>
      <c r="F59" s="1"/>
      <c r="G59" s="1"/>
      <c r="H59" s="1"/>
      <c r="L59" s="94"/>
      <c r="N59" s="91"/>
      <c r="O59" s="1"/>
      <c r="P59" s="109"/>
      <c r="Q59" s="110"/>
      <c r="R59" s="2"/>
      <c r="S59" s="90"/>
      <c r="T59" s="90"/>
      <c r="U59" s="109"/>
      <c r="V59" s="110"/>
      <c r="W59" s="1"/>
      <c r="X59" s="1"/>
      <c r="Y59" s="1"/>
      <c r="Z59" s="1"/>
      <c r="AA59" s="1"/>
      <c r="AB59" s="1"/>
    </row>
    <row r="60" spans="1:28" ht="14.25" customHeight="1" x14ac:dyDescent="0.25">
      <c r="A60" s="1" t="s">
        <v>137</v>
      </c>
      <c r="B60" s="1"/>
      <c r="C60" s="1"/>
      <c r="D60" s="1"/>
      <c r="E60" s="1"/>
      <c r="F60" s="1"/>
      <c r="G60" s="1"/>
      <c r="H60" s="1"/>
      <c r="L60" s="94"/>
      <c r="M60" s="111"/>
      <c r="N60" s="100"/>
      <c r="O60" s="1"/>
      <c r="P60" s="112"/>
      <c r="Q60" s="110"/>
      <c r="R60" s="2"/>
      <c r="S60" s="90"/>
      <c r="T60" s="1"/>
      <c r="U60" s="113"/>
      <c r="V60" s="110"/>
      <c r="W60" s="92"/>
      <c r="X60" s="90"/>
      <c r="Y60" s="1"/>
      <c r="Z60" s="1"/>
      <c r="AA60" s="1"/>
      <c r="AB60" s="1"/>
    </row>
    <row r="61" spans="1:28" ht="14.25" customHeight="1" x14ac:dyDescent="0.25">
      <c r="A61" s="1" t="s">
        <v>138</v>
      </c>
      <c r="B61" s="1"/>
      <c r="C61" s="1"/>
      <c r="D61" s="1"/>
      <c r="E61" s="1"/>
      <c r="F61" s="1"/>
      <c r="G61" s="1"/>
      <c r="H61" s="1"/>
      <c r="L61" s="1"/>
      <c r="M61" s="91"/>
      <c r="N61" s="91"/>
      <c r="O61" s="90"/>
      <c r="P61" s="1"/>
      <c r="Q61" s="1"/>
      <c r="R61" s="2"/>
      <c r="S61" s="1"/>
      <c r="T61" s="90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25">
      <c r="A62" s="1" t="s">
        <v>139</v>
      </c>
      <c r="B62" s="1"/>
      <c r="C62" s="1"/>
      <c r="D62" s="1"/>
      <c r="E62" s="1"/>
      <c r="F62" s="1"/>
      <c r="G62" s="1"/>
      <c r="H62" s="1"/>
      <c r="L62" s="1"/>
      <c r="M62" s="91"/>
      <c r="N62" s="91"/>
      <c r="O62" s="95"/>
      <c r="P62" s="1"/>
      <c r="Q62" s="1"/>
      <c r="R62" s="2"/>
      <c r="S62" s="1"/>
      <c r="T62" s="1"/>
      <c r="U62" s="90"/>
      <c r="V62" s="90"/>
      <c r="W62" s="1"/>
      <c r="X62" s="1"/>
      <c r="Y62" s="1"/>
      <c r="Z62" s="1"/>
      <c r="AA62" s="1"/>
      <c r="AB62" s="1"/>
    </row>
    <row r="63" spans="1:28" ht="14.25" customHeight="1" x14ac:dyDescent="0.25">
      <c r="A63" s="1" t="s">
        <v>140</v>
      </c>
      <c r="B63" s="1"/>
      <c r="C63" s="1"/>
      <c r="D63" s="1"/>
      <c r="E63" s="1"/>
      <c r="F63" s="1"/>
      <c r="G63" s="1"/>
      <c r="H63" s="1"/>
      <c r="L63" s="1"/>
      <c r="M63" s="99"/>
      <c r="N63" s="100"/>
      <c r="O63" s="90"/>
      <c r="P63" s="90"/>
      <c r="Q63" s="90"/>
      <c r="R63" s="2"/>
      <c r="S63" s="1"/>
      <c r="T63" s="90"/>
      <c r="U63" s="1"/>
      <c r="V63" s="90"/>
      <c r="W63" s="1"/>
      <c r="X63" s="1"/>
      <c r="Y63" s="1"/>
      <c r="Z63" s="1"/>
      <c r="AA63" s="1"/>
      <c r="AB63" s="1"/>
    </row>
    <row r="64" spans="1:28" ht="14.25" customHeight="1" x14ac:dyDescent="0.25">
      <c r="A64" s="1"/>
      <c r="B64" s="1"/>
      <c r="C64" s="1"/>
      <c r="D64" s="1"/>
      <c r="E64" s="1"/>
      <c r="F64" s="1"/>
      <c r="G64" s="1"/>
      <c r="H64" s="1"/>
      <c r="L64" s="1"/>
      <c r="M64" s="91"/>
      <c r="N64" s="91"/>
      <c r="O64" s="90"/>
      <c r="P64" s="90"/>
      <c r="Q64" s="90"/>
      <c r="R64" s="2"/>
      <c r="S64" s="1"/>
      <c r="T64" s="90"/>
      <c r="U64" s="1"/>
      <c r="V64" s="90"/>
      <c r="W64" s="1"/>
      <c r="X64" s="1"/>
      <c r="Y64" s="1"/>
      <c r="Z64" s="1"/>
      <c r="AA64" s="1"/>
      <c r="AB64" s="1"/>
    </row>
    <row r="65" spans="1:28" ht="14.25" customHeight="1" x14ac:dyDescent="0.25">
      <c r="A65" s="1"/>
      <c r="B65" s="1"/>
      <c r="C65" s="1"/>
      <c r="D65" s="1"/>
      <c r="E65" s="1"/>
      <c r="F65" s="1"/>
      <c r="G65" s="1"/>
      <c r="H65" s="1"/>
      <c r="L65" s="1"/>
      <c r="M65" s="91"/>
      <c r="N65" s="91"/>
      <c r="O65" s="90"/>
      <c r="P65" s="1"/>
      <c r="Q65" s="1"/>
      <c r="R65" s="2"/>
      <c r="S65" s="1"/>
      <c r="T65" s="1"/>
      <c r="U65" s="90"/>
      <c r="V65" s="1"/>
      <c r="W65" s="1"/>
      <c r="X65" s="1"/>
      <c r="Y65" s="1"/>
      <c r="Z65" s="1"/>
      <c r="AA65" s="1"/>
      <c r="AB65" s="1"/>
    </row>
    <row r="66" spans="1:28" ht="14.25" customHeight="1" x14ac:dyDescent="0.25">
      <c r="A66" s="1"/>
      <c r="B66" s="1"/>
      <c r="C66" s="1"/>
      <c r="D66" s="1"/>
      <c r="E66" s="1"/>
      <c r="F66" s="1"/>
      <c r="G66" s="1"/>
      <c r="H66" s="1"/>
      <c r="L66" s="1"/>
      <c r="M66" s="91"/>
      <c r="N66" s="91"/>
      <c r="O66" s="1"/>
      <c r="P66" s="91"/>
      <c r="Q66" s="1"/>
      <c r="R66" s="2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25">
      <c r="A67" s="1"/>
      <c r="B67" s="1"/>
      <c r="C67" s="1"/>
      <c r="D67" s="1"/>
      <c r="E67" s="1"/>
      <c r="F67" s="1"/>
      <c r="G67" s="1"/>
      <c r="H67" s="1"/>
      <c r="L67" s="1"/>
      <c r="M67" s="91"/>
      <c r="N67" s="91"/>
      <c r="O67" s="1"/>
      <c r="P67" s="1"/>
      <c r="Q67" s="1"/>
      <c r="R67" s="96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25">
      <c r="A68" s="1"/>
      <c r="B68" s="1"/>
      <c r="C68" s="1"/>
      <c r="D68" s="1"/>
      <c r="E68" s="1"/>
      <c r="F68" s="1"/>
      <c r="G68" s="1"/>
      <c r="H68" s="1"/>
      <c r="L68" s="1"/>
      <c r="M68" s="1"/>
      <c r="N68" s="91"/>
      <c r="O68" s="1"/>
      <c r="P68" s="1"/>
      <c r="Q68" s="1"/>
      <c r="R68" s="2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5">
      <c r="A69" s="1"/>
      <c r="B69" s="1"/>
      <c r="C69" s="1"/>
      <c r="D69" s="1"/>
      <c r="E69" s="1"/>
      <c r="F69" s="1"/>
      <c r="G69" s="1"/>
      <c r="H69" s="1"/>
      <c r="L69" s="1"/>
      <c r="M69" s="91"/>
      <c r="N69" s="91"/>
      <c r="O69" s="1"/>
      <c r="P69" s="90"/>
      <c r="Q69" s="1"/>
      <c r="R69" s="2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5">
      <c r="A70" s="1"/>
      <c r="B70" s="1"/>
      <c r="C70" s="1"/>
      <c r="D70" s="1"/>
      <c r="E70" s="1"/>
      <c r="F70" s="1"/>
      <c r="G70" s="1"/>
      <c r="H70" s="1"/>
      <c r="L70" s="1"/>
      <c r="M70" s="90"/>
      <c r="N70" s="91"/>
      <c r="O70" s="1"/>
      <c r="P70" s="1"/>
      <c r="Q70" s="1"/>
      <c r="R70" s="2"/>
      <c r="S70" s="1"/>
      <c r="T70" s="9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91"/>
      <c r="O71" s="1"/>
      <c r="P71" s="1"/>
      <c r="Q71" s="90"/>
      <c r="R71" s="2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91"/>
      <c r="O72" s="1"/>
      <c r="P72" s="90"/>
      <c r="Q72" s="1"/>
      <c r="R72" s="2"/>
      <c r="S72" s="1"/>
      <c r="T72" s="1"/>
      <c r="U72" s="91"/>
      <c r="V72" s="1"/>
      <c r="W72" s="1"/>
      <c r="X72" s="1"/>
      <c r="Y72" s="1"/>
      <c r="Z72" s="1"/>
      <c r="AA72" s="1"/>
      <c r="AB72" s="1"/>
    </row>
    <row r="73" spans="1:28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91"/>
      <c r="M73" s="1"/>
      <c r="N73" s="91"/>
      <c r="O73" s="1"/>
      <c r="P73" s="1"/>
      <c r="Q73" s="91"/>
      <c r="R73" s="2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91"/>
      <c r="M74" s="1"/>
      <c r="N74" s="91"/>
      <c r="O74" s="1"/>
      <c r="P74" s="1"/>
      <c r="Q74" s="1"/>
      <c r="R74" s="2"/>
      <c r="S74" s="1"/>
      <c r="T74" s="1"/>
      <c r="U74" s="91"/>
      <c r="V74" s="1"/>
      <c r="W74" s="1"/>
      <c r="X74" s="1"/>
      <c r="Y74" s="1"/>
      <c r="Z74" s="1"/>
      <c r="AA74" s="1"/>
      <c r="AB74" s="1"/>
    </row>
    <row r="75" spans="1:28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91"/>
      <c r="L75" s="91"/>
      <c r="M75" s="1"/>
      <c r="N75" s="91"/>
      <c r="O75" s="1"/>
      <c r="P75" s="90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91"/>
      <c r="M76" s="1"/>
      <c r="N76" s="91"/>
      <c r="O76" s="90"/>
      <c r="P76" s="1"/>
      <c r="Q76" s="1"/>
      <c r="R76" s="2"/>
      <c r="S76" s="9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91"/>
      <c r="M77" s="1"/>
      <c r="N77" s="91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91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91"/>
      <c r="N79" s="91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91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90"/>
      <c r="N81" s="91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91"/>
      <c r="O82" s="1"/>
      <c r="P82" s="91"/>
      <c r="Q82" s="1"/>
      <c r="R82" s="2"/>
      <c r="S82" s="1"/>
      <c r="T82" s="1"/>
      <c r="U82" s="97"/>
      <c r="V82" s="1"/>
      <c r="W82" s="1"/>
      <c r="X82" s="1"/>
      <c r="Y82" s="1"/>
      <c r="Z82" s="1"/>
      <c r="AA82" s="1"/>
      <c r="AB82" s="1"/>
    </row>
    <row r="83" spans="1:28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91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91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91"/>
      <c r="O85" s="1"/>
      <c r="P85" s="1"/>
      <c r="Q85" s="9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91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91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91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91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9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9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9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9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9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9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9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9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2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2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2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2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2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2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2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2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2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2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2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2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2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2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2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2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2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2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2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2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2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2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2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</sheetData>
  <sheetProtection password="E9A5" sheet="1" objects="1" scenarios="1"/>
  <mergeCells count="14">
    <mergeCell ref="G8:L8"/>
    <mergeCell ref="G9:L9"/>
    <mergeCell ref="I11:I13"/>
    <mergeCell ref="M11:N12"/>
    <mergeCell ref="O11:O12"/>
    <mergeCell ref="M63:N63"/>
    <mergeCell ref="T11:X12"/>
    <mergeCell ref="P12:Q12"/>
    <mergeCell ref="P59:Q59"/>
    <mergeCell ref="U59:V59"/>
    <mergeCell ref="M60:N60"/>
    <mergeCell ref="P60:Q60"/>
    <mergeCell ref="U60:V60"/>
    <mergeCell ref="P11:R11"/>
  </mergeCells>
  <conditionalFormatting sqref="H14 H52 H16:H18">
    <cfRule type="notContainsBlanks" dxfId="14" priority="4">
      <formula>LEN(TRIM(H14))&gt;0</formula>
    </cfRule>
  </conditionalFormatting>
  <conditionalFormatting sqref="H19:H20">
    <cfRule type="notContainsBlanks" dxfId="13" priority="5">
      <formula>LEN(TRIM(H19))&gt;0</formula>
    </cfRule>
  </conditionalFormatting>
  <conditionalFormatting sqref="H23">
    <cfRule type="notContainsBlanks" dxfId="12" priority="6">
      <formula>LEN(TRIM(H23))&gt;0</formula>
    </cfRule>
  </conditionalFormatting>
  <conditionalFormatting sqref="H26">
    <cfRule type="notContainsBlanks" dxfId="11" priority="7">
      <formula>LEN(TRIM(H26))&gt;0</formula>
    </cfRule>
  </conditionalFormatting>
  <conditionalFormatting sqref="H28">
    <cfRule type="notContainsBlanks" dxfId="10" priority="8">
      <formula>LEN(TRIM(H28))&gt;0</formula>
    </cfRule>
  </conditionalFormatting>
  <conditionalFormatting sqref="H42">
    <cfRule type="notContainsBlanks" dxfId="9" priority="9">
      <formula>LEN(TRIM(H42))&gt;0</formula>
    </cfRule>
  </conditionalFormatting>
  <conditionalFormatting sqref="H45">
    <cfRule type="notContainsBlanks" dxfId="8" priority="10">
      <formula>LEN(TRIM(H45))&gt;0</formula>
    </cfRule>
  </conditionalFormatting>
  <conditionalFormatting sqref="H48">
    <cfRule type="notContainsBlanks" dxfId="7" priority="11">
      <formula>LEN(TRIM(H48))&gt;0</formula>
    </cfRule>
  </conditionalFormatting>
  <conditionalFormatting sqref="H53">
    <cfRule type="notContainsBlanks" dxfId="6" priority="12">
      <formula>LEN(TRIM(H53))&gt;0</formula>
    </cfRule>
  </conditionalFormatting>
  <conditionalFormatting sqref="H17">
    <cfRule type="notContainsBlanks" dxfId="5" priority="13">
      <formula>LEN(TRIM(H17))&gt;0</formula>
    </cfRule>
  </conditionalFormatting>
  <conditionalFormatting sqref="H24">
    <cfRule type="notContainsBlanks" dxfId="4" priority="14">
      <formula>LEN(TRIM(H24))&gt;0</formula>
    </cfRule>
  </conditionalFormatting>
  <conditionalFormatting sqref="H27">
    <cfRule type="notContainsBlanks" dxfId="3" priority="15">
      <formula>LEN(TRIM(H27))&gt;0</formula>
    </cfRule>
  </conditionalFormatting>
  <conditionalFormatting sqref="H37:H38">
    <cfRule type="notContainsBlanks" dxfId="2" priority="3">
      <formula>LEN(TRIM(H37))&gt;0</formula>
    </cfRule>
  </conditionalFormatting>
  <conditionalFormatting sqref="H22">
    <cfRule type="notContainsBlanks" dxfId="1" priority="2">
      <formula>LEN(TRIM(H22))&gt;0</formula>
    </cfRule>
  </conditionalFormatting>
  <conditionalFormatting sqref="H51">
    <cfRule type="notContainsBlanks" dxfId="0" priority="1">
      <formula>LEN(TRIM(H51))&gt;0</formula>
    </cfRule>
  </conditionalFormatting>
  <pageMargins left="0.7" right="0.7" top="0.75" bottom="0.75" header="0.3" footer="0.3"/>
  <pageSetup scale="1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TEMPORERA MAYO 2023</vt:lpstr>
      <vt:lpstr>'NÓMINA TEMPORERA MAYO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LIBRE ACCESO A LA IN</cp:lastModifiedBy>
  <cp:lastPrinted>2023-05-22T19:32:16Z</cp:lastPrinted>
  <dcterms:created xsi:type="dcterms:W3CDTF">2023-05-22T13:33:27Z</dcterms:created>
  <dcterms:modified xsi:type="dcterms:W3CDTF">2023-05-25T15:24:09Z</dcterms:modified>
</cp:coreProperties>
</file>