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NOVIEMBRE 2022\TRANSPARENCIA NOVIEMBRE 2022\"/>
    </mc:Choice>
  </mc:AlternateContent>
  <bookViews>
    <workbookView xWindow="0" yWindow="0" windowWidth="28800" windowHeight="12330" activeTab="1"/>
  </bookViews>
  <sheets>
    <sheet name="NÓMINA TEMPORAL NOVIEMBRE 2022" sheetId="2" r:id="rId1"/>
    <sheet name="Hoja1" sheetId="3" r:id="rId2"/>
  </sheets>
  <definedNames>
    <definedName name="_xlnm._FilterDatabase" localSheetId="1" hidden="1">Hoja1!$A$17:$AA$55</definedName>
    <definedName name="_xlnm._FilterDatabase" localSheetId="0" hidden="1">'NÓMINA TEMPORAL NOVIEMBRE 2022'!$A$17:$AA$55</definedName>
    <definedName name="_xlnm.Print_Area" localSheetId="0">'NÓMINA TEMPORAL NOVIEMBRE 2022'!$A$1:$AA$77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8" i="3" l="1"/>
  <c r="N58" i="3"/>
  <c r="J58" i="3"/>
  <c r="I58" i="3"/>
  <c r="H58" i="3"/>
  <c r="M55" i="3"/>
  <c r="T55" i="3" s="1"/>
  <c r="L55" i="3"/>
  <c r="S55" i="3" s="1"/>
  <c r="U55" i="3" s="1"/>
  <c r="P54" i="3"/>
  <c r="O54" i="3"/>
  <c r="M54" i="3"/>
  <c r="L54" i="3"/>
  <c r="P53" i="3"/>
  <c r="O53" i="3"/>
  <c r="M53" i="3"/>
  <c r="L53" i="3"/>
  <c r="M52" i="3"/>
  <c r="T52" i="3" s="1"/>
  <c r="L52" i="3"/>
  <c r="S52" i="3" s="1"/>
  <c r="U52" i="3" s="1"/>
  <c r="P51" i="3"/>
  <c r="M51" i="3"/>
  <c r="L51" i="3"/>
  <c r="S51" i="3" s="1"/>
  <c r="U51" i="3" s="1"/>
  <c r="P50" i="3"/>
  <c r="M50" i="3"/>
  <c r="L50" i="3"/>
  <c r="R50" i="3" s="1"/>
  <c r="M49" i="3"/>
  <c r="T49" i="3" s="1"/>
  <c r="L49" i="3"/>
  <c r="R49" i="3" s="1"/>
  <c r="K49" i="3"/>
  <c r="O48" i="3"/>
  <c r="M48" i="3"/>
  <c r="T48" i="3" s="1"/>
  <c r="L48" i="3"/>
  <c r="K48" i="3"/>
  <c r="P47" i="3"/>
  <c r="O47" i="3"/>
  <c r="M47" i="3"/>
  <c r="L47" i="3"/>
  <c r="M46" i="3"/>
  <c r="T46" i="3" s="1"/>
  <c r="L46" i="3"/>
  <c r="S46" i="3" s="1"/>
  <c r="P45" i="3"/>
  <c r="M45" i="3"/>
  <c r="L45" i="3"/>
  <c r="S45" i="3" s="1"/>
  <c r="U45" i="3" s="1"/>
  <c r="P44" i="3"/>
  <c r="O44" i="3"/>
  <c r="M44" i="3"/>
  <c r="L44" i="3"/>
  <c r="K44" i="3"/>
  <c r="M43" i="3"/>
  <c r="T43" i="3" s="1"/>
  <c r="L43" i="3"/>
  <c r="S43" i="3" s="1"/>
  <c r="P42" i="3"/>
  <c r="O42" i="3"/>
  <c r="M42" i="3"/>
  <c r="L42" i="3"/>
  <c r="M41" i="3"/>
  <c r="T41" i="3" s="1"/>
  <c r="L41" i="3"/>
  <c r="S41" i="3" s="1"/>
  <c r="U41" i="3" s="1"/>
  <c r="M40" i="3"/>
  <c r="T40" i="3" s="1"/>
  <c r="L40" i="3"/>
  <c r="S40" i="3" s="1"/>
  <c r="M39" i="3"/>
  <c r="T39" i="3" s="1"/>
  <c r="L39" i="3"/>
  <c r="S39" i="3" s="1"/>
  <c r="U39" i="3" s="1"/>
  <c r="M38" i="3"/>
  <c r="T38" i="3" s="1"/>
  <c r="L38" i="3"/>
  <c r="S38" i="3" s="1"/>
  <c r="U38" i="3" s="1"/>
  <c r="P37" i="3"/>
  <c r="O37" i="3"/>
  <c r="M37" i="3"/>
  <c r="L37" i="3"/>
  <c r="M36" i="3"/>
  <c r="T36" i="3" s="1"/>
  <c r="L36" i="3"/>
  <c r="S36" i="3" s="1"/>
  <c r="O35" i="3"/>
  <c r="M35" i="3"/>
  <c r="T35" i="3" s="1"/>
  <c r="L35" i="3"/>
  <c r="P34" i="3"/>
  <c r="O34" i="3"/>
  <c r="M34" i="3"/>
  <c r="L34" i="3"/>
  <c r="M33" i="3"/>
  <c r="T33" i="3" s="1"/>
  <c r="L33" i="3"/>
  <c r="S33" i="3" s="1"/>
  <c r="U33" i="3" s="1"/>
  <c r="P32" i="3"/>
  <c r="O32" i="3"/>
  <c r="M32" i="3"/>
  <c r="L32" i="3"/>
  <c r="K32" i="3"/>
  <c r="P31" i="3"/>
  <c r="O31" i="3"/>
  <c r="M31" i="3"/>
  <c r="L31" i="3"/>
  <c r="P30" i="3"/>
  <c r="O30" i="3"/>
  <c r="M30" i="3"/>
  <c r="L30" i="3"/>
  <c r="P29" i="3"/>
  <c r="O29" i="3"/>
  <c r="M29" i="3"/>
  <c r="L29" i="3"/>
  <c r="P28" i="3"/>
  <c r="M28" i="3"/>
  <c r="L28" i="3"/>
  <c r="R28" i="3" s="1"/>
  <c r="K28" i="3"/>
  <c r="P27" i="3"/>
  <c r="M27" i="3"/>
  <c r="L27" i="3"/>
  <c r="R27" i="3" s="1"/>
  <c r="T26" i="3"/>
  <c r="L26" i="3"/>
  <c r="S26" i="3" s="1"/>
  <c r="T25" i="3"/>
  <c r="L25" i="3"/>
  <c r="S25" i="3" s="1"/>
  <c r="P24" i="3"/>
  <c r="M24" i="3"/>
  <c r="L24" i="3"/>
  <c r="S24" i="3" s="1"/>
  <c r="U24" i="3" s="1"/>
  <c r="P23" i="3"/>
  <c r="M23" i="3"/>
  <c r="L23" i="3"/>
  <c r="R23" i="3" s="1"/>
  <c r="K23" i="3"/>
  <c r="K58" i="3" s="1"/>
  <c r="P22" i="3"/>
  <c r="O22" i="3"/>
  <c r="M22" i="3"/>
  <c r="L22" i="3"/>
  <c r="P21" i="3"/>
  <c r="O21" i="3"/>
  <c r="M21" i="3"/>
  <c r="L21" i="3"/>
  <c r="M20" i="3"/>
  <c r="T20" i="3" s="1"/>
  <c r="L20" i="3"/>
  <c r="S20" i="3" s="1"/>
  <c r="P19" i="3"/>
  <c r="M19" i="3"/>
  <c r="L19" i="3"/>
  <c r="R19" i="3" s="1"/>
  <c r="M18" i="3"/>
  <c r="T18" i="3" s="1"/>
  <c r="L18" i="3"/>
  <c r="S18" i="3" s="1"/>
  <c r="P17" i="3"/>
  <c r="O17" i="3"/>
  <c r="M17" i="3"/>
  <c r="L17" i="3"/>
  <c r="R17" i="3" s="1"/>
  <c r="M54" i="2"/>
  <c r="M55" i="2"/>
  <c r="M53" i="2"/>
  <c r="M52" i="2"/>
  <c r="M51" i="2"/>
  <c r="M50" i="2"/>
  <c r="M48" i="2"/>
  <c r="M49" i="2"/>
  <c r="M46" i="2"/>
  <c r="M47" i="2"/>
  <c r="M45" i="2"/>
  <c r="M44" i="2"/>
  <c r="M43" i="2"/>
  <c r="M42" i="2"/>
  <c r="M41" i="2"/>
  <c r="M39" i="2"/>
  <c r="M40" i="2"/>
  <c r="M38" i="2"/>
  <c r="M37" i="2"/>
  <c r="M36" i="2"/>
  <c r="M35" i="2"/>
  <c r="M22" i="2"/>
  <c r="M21" i="2"/>
  <c r="M20" i="2"/>
  <c r="M19" i="2"/>
  <c r="M18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1" i="2"/>
  <c r="L32" i="2"/>
  <c r="L29" i="2"/>
  <c r="L30" i="2"/>
  <c r="L28" i="2"/>
  <c r="L27" i="2"/>
  <c r="L26" i="2"/>
  <c r="L25" i="2"/>
  <c r="L24" i="2"/>
  <c r="L22" i="2"/>
  <c r="L23" i="2"/>
  <c r="L21" i="2"/>
  <c r="L20" i="2"/>
  <c r="L19" i="2"/>
  <c r="L18" i="2"/>
  <c r="M17" i="2"/>
  <c r="M23" i="2"/>
  <c r="M30" i="2"/>
  <c r="R53" i="3" l="1"/>
  <c r="T51" i="3"/>
  <c r="R52" i="3"/>
  <c r="R54" i="3"/>
  <c r="S47" i="3"/>
  <c r="U47" i="3" s="1"/>
  <c r="S49" i="3"/>
  <c r="U49" i="3" s="1"/>
  <c r="T34" i="3"/>
  <c r="T44" i="3"/>
  <c r="R45" i="3"/>
  <c r="T23" i="3"/>
  <c r="R31" i="3"/>
  <c r="R34" i="3"/>
  <c r="R44" i="3"/>
  <c r="T19" i="3"/>
  <c r="P58" i="3"/>
  <c r="R21" i="3"/>
  <c r="T30" i="3"/>
  <c r="T31" i="3"/>
  <c r="R39" i="3"/>
  <c r="T53" i="3"/>
  <c r="T54" i="3"/>
  <c r="T24" i="3"/>
  <c r="T27" i="3"/>
  <c r="T28" i="3"/>
  <c r="T37" i="3"/>
  <c r="T47" i="3"/>
  <c r="R48" i="3"/>
  <c r="S21" i="3"/>
  <c r="U21" i="3" s="1"/>
  <c r="M58" i="3"/>
  <c r="T21" i="3"/>
  <c r="R22" i="3"/>
  <c r="S22" i="3"/>
  <c r="U22" i="3" s="1"/>
  <c r="R29" i="3"/>
  <c r="S29" i="3"/>
  <c r="U29" i="3" s="1"/>
  <c r="R32" i="3"/>
  <c r="S35" i="3"/>
  <c r="T42" i="3"/>
  <c r="S44" i="3"/>
  <c r="U44" i="3" s="1"/>
  <c r="T45" i="3"/>
  <c r="S48" i="3"/>
  <c r="U48" i="3" s="1"/>
  <c r="T50" i="3"/>
  <c r="S31" i="3"/>
  <c r="U31" i="3" s="1"/>
  <c r="O58" i="3"/>
  <c r="T22" i="3"/>
  <c r="T29" i="3"/>
  <c r="R30" i="3"/>
  <c r="S30" i="3"/>
  <c r="U30" i="3" s="1"/>
  <c r="T32" i="3"/>
  <c r="S34" i="3"/>
  <c r="U34" i="3" s="1"/>
  <c r="R37" i="3"/>
  <c r="S37" i="3"/>
  <c r="U37" i="3" s="1"/>
  <c r="S42" i="3"/>
  <c r="U42" i="3" s="1"/>
  <c r="S17" i="3"/>
  <c r="S32" i="3"/>
  <c r="U32" i="3" s="1"/>
  <c r="R38" i="3"/>
  <c r="R41" i="3"/>
  <c r="R42" i="3"/>
  <c r="R47" i="3"/>
  <c r="S53" i="3"/>
  <c r="U53" i="3" s="1"/>
  <c r="S54" i="3"/>
  <c r="U54" i="3" s="1"/>
  <c r="S50" i="3"/>
  <c r="U50" i="3" s="1"/>
  <c r="T17" i="3"/>
  <c r="R24" i="3"/>
  <c r="R33" i="3"/>
  <c r="R51" i="3"/>
  <c r="R55" i="3"/>
  <c r="L58" i="3"/>
  <c r="S19" i="3"/>
  <c r="U19" i="3" s="1"/>
  <c r="S23" i="3"/>
  <c r="U23" i="3" s="1"/>
  <c r="S27" i="3"/>
  <c r="U27" i="3" s="1"/>
  <c r="S28" i="3"/>
  <c r="U28" i="3" s="1"/>
  <c r="K48" i="2"/>
  <c r="K32" i="2"/>
  <c r="R58" i="3" l="1"/>
  <c r="T58" i="3"/>
  <c r="U17" i="3"/>
  <c r="U58" i="3" s="1"/>
  <c r="S58" i="3"/>
  <c r="S18" i="2"/>
  <c r="S19" i="2"/>
  <c r="U19" i="2" s="1"/>
  <c r="S20" i="2"/>
  <c r="S24" i="2"/>
  <c r="U24" i="2" s="1"/>
  <c r="S25" i="2"/>
  <c r="S26" i="2"/>
  <c r="S27" i="2"/>
  <c r="U27" i="2" s="1"/>
  <c r="S36" i="2"/>
  <c r="S40" i="2"/>
  <c r="S43" i="2"/>
  <c r="S46" i="2"/>
  <c r="S51" i="2"/>
  <c r="U51" i="2" s="1"/>
  <c r="Q58" i="2"/>
  <c r="N58" i="2"/>
  <c r="J58" i="2"/>
  <c r="I58" i="2"/>
  <c r="H58" i="2"/>
  <c r="P42" i="2"/>
  <c r="O42" i="2"/>
  <c r="T18" i="2"/>
  <c r="T25" i="2"/>
  <c r="P37" i="2"/>
  <c r="O37" i="2"/>
  <c r="R23" i="2"/>
  <c r="P23" i="2"/>
  <c r="T23" i="2" s="1"/>
  <c r="K23" i="2"/>
  <c r="S23" i="2" s="1"/>
  <c r="T55" i="2"/>
  <c r="R55" i="2"/>
  <c r="P54" i="2"/>
  <c r="O54" i="2"/>
  <c r="T52" i="2"/>
  <c r="S52" i="2"/>
  <c r="R51" i="2"/>
  <c r="P51" i="2"/>
  <c r="T51" i="2" s="1"/>
  <c r="P50" i="2"/>
  <c r="T49" i="2"/>
  <c r="R49" i="2"/>
  <c r="K49" i="2"/>
  <c r="O48" i="2"/>
  <c r="T48" i="2"/>
  <c r="P47" i="2"/>
  <c r="O47" i="2"/>
  <c r="T46" i="2"/>
  <c r="P45" i="2"/>
  <c r="T45" i="2" s="1"/>
  <c r="R45" i="2"/>
  <c r="T26" i="2"/>
  <c r="T43" i="2"/>
  <c r="P53" i="2"/>
  <c r="O53" i="2"/>
  <c r="P32" i="2"/>
  <c r="O32" i="2"/>
  <c r="M32" i="2"/>
  <c r="P44" i="2"/>
  <c r="O44" i="2"/>
  <c r="K44" i="2"/>
  <c r="T41" i="2"/>
  <c r="R41" i="2"/>
  <c r="T39" i="2"/>
  <c r="T38" i="2"/>
  <c r="R38" i="2"/>
  <c r="T36" i="2"/>
  <c r="P34" i="2"/>
  <c r="O34" i="2"/>
  <c r="M34" i="2"/>
  <c r="M33" i="2"/>
  <c r="T33" i="2" s="1"/>
  <c r="R33" i="2"/>
  <c r="T40" i="2"/>
  <c r="P31" i="2"/>
  <c r="O31" i="2"/>
  <c r="M31" i="2"/>
  <c r="P30" i="2"/>
  <c r="O30" i="2"/>
  <c r="R28" i="2"/>
  <c r="P28" i="2"/>
  <c r="M28" i="2"/>
  <c r="K28" i="2"/>
  <c r="R27" i="2"/>
  <c r="P27" i="2"/>
  <c r="M27" i="2"/>
  <c r="T20" i="2"/>
  <c r="P21" i="2"/>
  <c r="O21" i="2"/>
  <c r="T35" i="2"/>
  <c r="O35" i="2"/>
  <c r="S35" i="2" s="1"/>
  <c r="R24" i="2"/>
  <c r="P24" i="2"/>
  <c r="M24" i="2"/>
  <c r="R19" i="2"/>
  <c r="P19" i="2"/>
  <c r="P29" i="2"/>
  <c r="O29" i="2"/>
  <c r="M29" i="2"/>
  <c r="P22" i="2"/>
  <c r="O22" i="2"/>
  <c r="P17" i="2"/>
  <c r="O17" i="2"/>
  <c r="L17" i="2"/>
  <c r="T19" i="2" l="1"/>
  <c r="T24" i="2"/>
  <c r="K58" i="2"/>
  <c r="S28" i="2"/>
  <c r="U28" i="2" s="1"/>
  <c r="S21" i="2"/>
  <c r="U21" i="2" s="1"/>
  <c r="S44" i="2"/>
  <c r="U44" i="2" s="1"/>
  <c r="S32" i="2"/>
  <c r="U32" i="2" s="1"/>
  <c r="S47" i="2"/>
  <c r="U47" i="2" s="1"/>
  <c r="S48" i="2"/>
  <c r="U48" i="2" s="1"/>
  <c r="S37" i="2"/>
  <c r="U37" i="2" s="1"/>
  <c r="S17" i="2"/>
  <c r="R22" i="2"/>
  <c r="R29" i="2"/>
  <c r="S53" i="2"/>
  <c r="U53" i="2" s="1"/>
  <c r="S42" i="2"/>
  <c r="U42" i="2" s="1"/>
  <c r="T27" i="2"/>
  <c r="T54" i="2"/>
  <c r="S34" i="2"/>
  <c r="U34" i="2" s="1"/>
  <c r="S49" i="2"/>
  <c r="U49" i="2" s="1"/>
  <c r="S33" i="2"/>
  <c r="U33" i="2" s="1"/>
  <c r="S31" i="2"/>
  <c r="U31" i="2" s="1"/>
  <c r="S54" i="2"/>
  <c r="U54" i="2" s="1"/>
  <c r="S45" i="2"/>
  <c r="U45" i="2" s="1"/>
  <c r="S41" i="2"/>
  <c r="U41" i="2" s="1"/>
  <c r="S29" i="2"/>
  <c r="U29" i="2" s="1"/>
  <c r="T21" i="2"/>
  <c r="U52" i="2"/>
  <c r="T42" i="2"/>
  <c r="S55" i="2"/>
  <c r="U55" i="2" s="1"/>
  <c r="S39" i="2"/>
  <c r="U39" i="2" s="1"/>
  <c r="T31" i="2"/>
  <c r="R32" i="2"/>
  <c r="R48" i="2"/>
  <c r="U23" i="2"/>
  <c r="R37" i="2"/>
  <c r="S50" i="2"/>
  <c r="U50" i="2" s="1"/>
  <c r="S38" i="2"/>
  <c r="S30" i="2"/>
  <c r="U30" i="2" s="1"/>
  <c r="S22" i="2"/>
  <c r="U22" i="2" s="1"/>
  <c r="T29" i="2"/>
  <c r="R34" i="2"/>
  <c r="T44" i="2"/>
  <c r="T32" i="2"/>
  <c r="T53" i="2"/>
  <c r="R47" i="2"/>
  <c r="T37" i="2"/>
  <c r="P58" i="2"/>
  <c r="L58" i="2"/>
  <c r="M58" i="2"/>
  <c r="T22" i="2"/>
  <c r="O58" i="2"/>
  <c r="R30" i="2"/>
  <c r="T28" i="2"/>
  <c r="T30" i="2"/>
  <c r="R31" i="2"/>
  <c r="T34" i="2"/>
  <c r="U38" i="2"/>
  <c r="R39" i="2"/>
  <c r="T47" i="2"/>
  <c r="T50" i="2"/>
  <c r="R21" i="2"/>
  <c r="R44" i="2"/>
  <c r="R17" i="2"/>
  <c r="R50" i="2"/>
  <c r="R52" i="2"/>
  <c r="R54" i="2"/>
  <c r="R42" i="2"/>
  <c r="R53" i="2"/>
  <c r="T17" i="2"/>
  <c r="T58" i="2" l="1"/>
  <c r="R58" i="2"/>
  <c r="S58" i="2"/>
  <c r="U17" i="2"/>
  <c r="U58" i="2" s="1"/>
</calcChain>
</file>

<file path=xl/sharedStrings.xml><?xml version="1.0" encoding="utf-8"?>
<sst xmlns="http://schemas.openxmlformats.org/spreadsheetml/2006/main" count="543" uniqueCount="141">
  <si>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</si>
  <si>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</si>
  <si>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</si>
  <si>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</si>
  <si>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</si>
  <si>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</si>
  <si>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</si>
  <si>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</si>
  <si>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</si>
  <si>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</si>
  <si>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</si>
  <si>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</si>
  <si>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</si>
  <si>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</si>
  <si>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</si>
  <si>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</si>
  <si>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</si>
  <si>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</si>
  <si>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</si>
  <si>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</si>
  <si>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</si>
  <si>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</si>
  <si>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</si>
  <si>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</si>
  <si>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</si>
  <si>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</si>
  <si>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</si>
  <si>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</si>
  <si>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</si>
  <si>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</si>
  <si>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</si>
  <si>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</si>
  <si>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</si>
  <si>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</si>
  <si>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</si>
  <si>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</si>
  <si>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</si>
  <si>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</si>
  <si>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</si>
  <si>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</si>
  <si>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</si>
  <si>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</si>
  <si>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</si>
  <si>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</si>
  <si>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</si>
  <si>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</si>
  <si>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</si>
  <si>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</si>
  <si>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</si>
  <si>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</si>
  <si>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</si>
  <si>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</si>
  <si>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Angela Maria Montero</t>
  </si>
  <si>
    <t>Analista De Planificación De Desarrollo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</si>
  <si>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</si>
  <si>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</si>
  <si>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</si>
  <si>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</si>
  <si>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</si>
  <si>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</si>
  <si>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</si>
  <si>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</si>
  <si>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</si>
  <si>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</si>
  <si>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</si>
  <si>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</si>
  <si>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</si>
  <si>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</si>
  <si>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</si>
  <si>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</si>
  <si>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</si>
  <si>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</si>
  <si>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</si>
  <si>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</si>
  <si>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</si>
  <si>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</si>
  <si>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</si>
  <si>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</si>
  <si>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</si>
  <si>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</si>
  <si>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</si>
  <si>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</si>
  <si>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</si>
  <si>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</si>
  <si>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</si>
  <si>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</si>
  <si>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</si>
  <si>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</si>
  <si>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>Katherine Vidal Laureano</t>
  </si>
  <si>
    <t>Tecnico de Recursos Humanos</t>
  </si>
  <si>
    <t>Yocasta Sanchez Duran De Paulino</t>
  </si>
  <si>
    <t>Nathalia Jacqueline Feliz G.</t>
  </si>
  <si>
    <t>Departamento de Recursos Humanos</t>
  </si>
  <si>
    <t>Analista de Recursos Humanos</t>
  </si>
  <si>
    <t>Geny Margarita Iglesias Arbona</t>
  </si>
  <si>
    <t>División De Proyecto</t>
  </si>
  <si>
    <t>Auxiliar Administrativo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</si>
  <si>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</si>
  <si>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</si>
  <si>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</si>
  <si>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</si>
  <si>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</si>
  <si>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</si>
  <si>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</si>
  <si>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</si>
  <si>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</si>
  <si>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</si>
  <si>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</si>
  <si>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</si>
  <si>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</si>
  <si>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</si>
  <si>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</si>
  <si>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</si>
  <si>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</si>
  <si>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</si>
  <si>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</si>
  <si>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</si>
  <si>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</si>
  <si>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</si>
  <si>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</si>
  <si>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</si>
  <si>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</si>
  <si>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</si>
  <si>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</si>
  <si>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</si>
  <si>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TOTAL DE EMPLEADOS (39)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</si>
  <si>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</si>
  <si>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</si>
  <si>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</si>
  <si>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</si>
  <si>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</si>
  <si>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Francia Yokasta Calderón Delgado</t>
  </si>
  <si>
    <t>Administrativo Financiera</t>
  </si>
  <si>
    <t>Analista Financiera</t>
  </si>
  <si>
    <t>Alexis Jackelin Feliz Mendez</t>
  </si>
  <si>
    <t>División de Presupuesto</t>
  </si>
  <si>
    <t>Analista Presupuesto</t>
  </si>
  <si>
    <t xml:space="preserve">Hernan Bilvaino Olmo Cordones </t>
  </si>
  <si>
    <t xml:space="preserve">NÓMINA EMPLEADOS TEMPORALES </t>
  </si>
  <si>
    <t>CORRESPONDIENTE AL MES DE NOVIEMBRE  2022</t>
  </si>
  <si>
    <t>480. Y 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</si>
</sst>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00B050"/>
        <bgColor theme="0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theme="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theme="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28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8" fillId="2" borderId="0" xfId="0" applyFont="1" applyFill="1" applyBorder="1"/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/>
    </xf>
    <xf numFmtId="44" fontId="8" fillId="2" borderId="13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left"/>
    </xf>
    <xf numFmtId="164" fontId="8" fillId="2" borderId="1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0" fontId="10" fillId="2" borderId="13" xfId="0" applyFont="1" applyFill="1" applyBorder="1"/>
    <xf numFmtId="164" fontId="8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/>
    </xf>
    <xf numFmtId="4" fontId="8" fillId="2" borderId="0" xfId="0" applyNumberFormat="1" applyFont="1" applyFill="1" applyBorder="1"/>
    <xf numFmtId="0" fontId="5" fillId="2" borderId="0" xfId="0" applyFont="1" applyFill="1" applyBorder="1"/>
    <xf numFmtId="4" fontId="11" fillId="2" borderId="15" xfId="0" applyNumberFormat="1" applyFont="1" applyFill="1" applyBorder="1" applyAlignment="1">
      <alignment horizontal="center"/>
    </xf>
    <xf numFmtId="4" fontId="11" fillId="2" borderId="15" xfId="0" applyNumberFormat="1" applyFont="1" applyFill="1" applyBorder="1"/>
    <xf numFmtId="4" fontId="1" fillId="2" borderId="0" xfId="0" applyNumberFormat="1" applyFont="1" applyFill="1" applyBorder="1"/>
    <xf numFmtId="0" fontId="12" fillId="2" borderId="0" xfId="0" applyFont="1" applyFill="1" applyBorder="1"/>
    <xf numFmtId="0" fontId="1" fillId="3" borderId="0" xfId="0" applyFont="1" applyFill="1" applyBorder="1"/>
    <xf numFmtId="4" fontId="12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3" xfId="0" applyFont="1" applyFill="1" applyBorder="1"/>
    <xf numFmtId="0" fontId="1" fillId="3" borderId="10" xfId="0" applyFont="1" applyFill="1" applyBorder="1"/>
    <xf numFmtId="0" fontId="1" fillId="3" borderId="14" xfId="0" applyFont="1" applyFill="1" applyBorder="1"/>
    <xf numFmtId="0" fontId="1" fillId="3" borderId="11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12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4" fontId="8" fillId="4" borderId="13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64" fontId="8" fillId="4" borderId="13" xfId="0" applyNumberFormat="1" applyFont="1" applyFill="1" applyBorder="1" applyAlignment="1">
      <alignment horizontal="center"/>
    </xf>
    <xf numFmtId="164" fontId="8" fillId="5" borderId="13" xfId="0" applyNumberFormat="1" applyFont="1" applyFill="1" applyBorder="1" applyAlignment="1">
      <alignment horizontal="center"/>
    </xf>
    <xf numFmtId="164" fontId="8" fillId="6" borderId="13" xfId="0" applyNumberFormat="1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8" borderId="13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/>
    </xf>
    <xf numFmtId="14" fontId="8" fillId="8" borderId="13" xfId="0" applyNumberFormat="1" applyFont="1" applyFill="1" applyBorder="1" applyAlignment="1">
      <alignment horizontal="center"/>
    </xf>
    <xf numFmtId="14" fontId="5" fillId="8" borderId="13" xfId="0" applyNumberFormat="1" applyFont="1" applyFill="1" applyBorder="1" applyAlignment="1">
      <alignment horizontal="center"/>
    </xf>
    <xf numFmtId="164" fontId="8" fillId="8" borderId="13" xfId="0" applyNumberFormat="1" applyFont="1" applyFill="1" applyBorder="1" applyAlignment="1">
      <alignment horizontal="center"/>
    </xf>
    <xf numFmtId="4" fontId="8" fillId="8" borderId="13" xfId="0" applyNumberFormat="1" applyFont="1" applyFill="1" applyBorder="1" applyAlignment="1">
      <alignment horizontal="center"/>
    </xf>
    <xf numFmtId="4" fontId="8" fillId="8" borderId="13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/>
    </xf>
    <xf numFmtId="165" fontId="8" fillId="8" borderId="13" xfId="0" applyNumberFormat="1" applyFont="1" applyFill="1" applyBorder="1" applyAlignment="1">
      <alignment horizontal="center" vertical="center"/>
    </xf>
    <xf numFmtId="44" fontId="8" fillId="8" borderId="13" xfId="0" applyNumberFormat="1" applyFont="1" applyFill="1" applyBorder="1" applyAlignment="1">
      <alignment horizontal="center"/>
    </xf>
    <xf numFmtId="0" fontId="8" fillId="8" borderId="0" xfId="0" applyFont="1" applyFill="1" applyBorder="1"/>
    <xf numFmtId="0" fontId="2" fillId="9" borderId="0" xfId="0" applyFont="1" applyFill="1" applyAlignment="1"/>
    <xf numFmtId="0" fontId="8" fillId="10" borderId="13" xfId="0" applyFont="1" applyFill="1" applyBorder="1" applyAlignment="1">
      <alignment horizontal="center"/>
    </xf>
    <xf numFmtId="0" fontId="8" fillId="10" borderId="13" xfId="0" applyFont="1" applyFill="1" applyBorder="1" applyAlignment="1">
      <alignment vertical="center"/>
    </xf>
    <xf numFmtId="0" fontId="8" fillId="10" borderId="6" xfId="0" applyFont="1" applyFill="1" applyBorder="1" applyAlignment="1">
      <alignment horizontal="center"/>
    </xf>
    <xf numFmtId="14" fontId="8" fillId="10" borderId="13" xfId="0" applyNumberFormat="1" applyFont="1" applyFill="1" applyBorder="1" applyAlignment="1">
      <alignment horizontal="center"/>
    </xf>
    <xf numFmtId="14" fontId="5" fillId="10" borderId="13" xfId="0" applyNumberFormat="1" applyFont="1" applyFill="1" applyBorder="1" applyAlignment="1">
      <alignment horizontal="center"/>
    </xf>
    <xf numFmtId="164" fontId="8" fillId="10" borderId="13" xfId="0" applyNumberFormat="1" applyFont="1" applyFill="1" applyBorder="1" applyAlignment="1">
      <alignment horizontal="center"/>
    </xf>
    <xf numFmtId="4" fontId="8" fillId="10" borderId="13" xfId="0" applyNumberFormat="1" applyFont="1" applyFill="1" applyBorder="1" applyAlignment="1">
      <alignment horizontal="center"/>
    </xf>
    <xf numFmtId="4" fontId="8" fillId="10" borderId="13" xfId="0" applyNumberFormat="1" applyFont="1" applyFill="1" applyBorder="1" applyAlignment="1">
      <alignment horizontal="center" vertical="center"/>
    </xf>
    <xf numFmtId="4" fontId="8" fillId="10" borderId="6" xfId="0" applyNumberFormat="1" applyFont="1" applyFill="1" applyBorder="1" applyAlignment="1">
      <alignment horizontal="center" vertical="center"/>
    </xf>
    <xf numFmtId="4" fontId="8" fillId="10" borderId="6" xfId="0" applyNumberFormat="1" applyFont="1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 vertical="center"/>
    </xf>
    <xf numFmtId="44" fontId="8" fillId="10" borderId="13" xfId="0" applyNumberFormat="1" applyFont="1" applyFill="1" applyBorder="1" applyAlignment="1">
      <alignment horizontal="center"/>
    </xf>
    <xf numFmtId="0" fontId="8" fillId="10" borderId="0" xfId="0" applyFont="1" applyFill="1" applyBorder="1"/>
    <xf numFmtId="0" fontId="2" fillId="11" borderId="0" xfId="0" applyFont="1" applyFill="1" applyAlignment="1"/>
    <xf numFmtId="14" fontId="8" fillId="10" borderId="1" xfId="0" applyNumberFormat="1" applyFont="1" applyFill="1" applyBorder="1" applyAlignment="1">
      <alignment horizontal="center"/>
    </xf>
    <xf numFmtId="14" fontId="5" fillId="10" borderId="1" xfId="0" applyNumberFormat="1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4" fontId="8" fillId="10" borderId="2" xfId="0" applyNumberFormat="1" applyFont="1" applyFill="1" applyBorder="1" applyAlignment="1">
      <alignment horizontal="center"/>
    </xf>
    <xf numFmtId="4" fontId="8" fillId="10" borderId="1" xfId="0" applyNumberFormat="1" applyFont="1" applyFill="1" applyBorder="1" applyAlignment="1">
      <alignment horizontal="center" vertical="center"/>
    </xf>
    <xf numFmtId="4" fontId="8" fillId="10" borderId="1" xfId="0" applyNumberFormat="1" applyFont="1" applyFill="1" applyBorder="1" applyAlignment="1">
      <alignment horizontal="center"/>
    </xf>
    <xf numFmtId="4" fontId="8" fillId="10" borderId="3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4" fontId="8" fillId="10" borderId="4" xfId="0" applyNumberFormat="1" applyFont="1" applyFill="1" applyBorder="1" applyAlignment="1">
      <alignment horizontal="center"/>
    </xf>
    <xf numFmtId="0" fontId="10" fillId="10" borderId="13" xfId="0" applyFont="1" applyFill="1" applyBorder="1"/>
    <xf numFmtId="0" fontId="8" fillId="10" borderId="13" xfId="0" applyFont="1" applyFill="1" applyBorder="1"/>
    <xf numFmtId="0" fontId="8" fillId="10" borderId="13" xfId="0" applyFont="1" applyFill="1" applyBorder="1" applyAlignment="1">
      <alignment vertical="center" wrapText="1"/>
    </xf>
    <xf numFmtId="164" fontId="8" fillId="10" borderId="1" xfId="0" applyNumberFormat="1" applyFont="1" applyFill="1" applyBorder="1" applyAlignment="1">
      <alignment horizontal="center"/>
    </xf>
    <xf numFmtId="44" fontId="8" fillId="10" borderId="1" xfId="0" applyNumberFormat="1" applyFont="1" applyFill="1" applyBorder="1" applyAlignment="1">
      <alignment horizontal="center"/>
    </xf>
    <xf numFmtId="4" fontId="8" fillId="10" borderId="4" xfId="0" applyNumberFormat="1" applyFont="1" applyFill="1" applyBorder="1" applyAlignment="1">
      <alignment horizontal="center" vertical="center"/>
    </xf>
    <xf numFmtId="164" fontId="8" fillId="10" borderId="4" xfId="0" applyNumberFormat="1" applyFont="1" applyFill="1" applyBorder="1" applyAlignment="1">
      <alignment horizontal="center"/>
    </xf>
    <xf numFmtId="43" fontId="1" fillId="10" borderId="0" xfId="1" applyFont="1" applyFill="1" applyBorder="1" applyAlignment="1">
      <alignment horizontal="center"/>
    </xf>
    <xf numFmtId="43" fontId="1" fillId="11" borderId="0" xfId="1" applyFont="1" applyFill="1" applyBorder="1"/>
    <xf numFmtId="0" fontId="8" fillId="12" borderId="13" xfId="0" applyFont="1" applyFill="1" applyBorder="1" applyAlignment="1">
      <alignment horizontal="center"/>
    </xf>
    <xf numFmtId="0" fontId="8" fillId="12" borderId="13" xfId="0" applyFont="1" applyFill="1" applyBorder="1"/>
    <xf numFmtId="0" fontId="8" fillId="12" borderId="13" xfId="0" applyFont="1" applyFill="1" applyBorder="1" applyAlignment="1">
      <alignment vertical="center"/>
    </xf>
    <xf numFmtId="0" fontId="8" fillId="12" borderId="6" xfId="0" applyFont="1" applyFill="1" applyBorder="1" applyAlignment="1">
      <alignment horizontal="center"/>
    </xf>
    <xf numFmtId="14" fontId="8" fillId="12" borderId="13" xfId="0" applyNumberFormat="1" applyFont="1" applyFill="1" applyBorder="1" applyAlignment="1">
      <alignment horizontal="center"/>
    </xf>
    <xf numFmtId="164" fontId="8" fillId="12" borderId="4" xfId="0" applyNumberFormat="1" applyFont="1" applyFill="1" applyBorder="1" applyAlignment="1">
      <alignment horizontal="center"/>
    </xf>
    <xf numFmtId="4" fontId="8" fillId="12" borderId="4" xfId="0" applyNumberFormat="1" applyFont="1" applyFill="1" applyBorder="1" applyAlignment="1">
      <alignment horizontal="center"/>
    </xf>
    <xf numFmtId="4" fontId="8" fillId="12" borderId="13" xfId="0" applyNumberFormat="1" applyFont="1" applyFill="1" applyBorder="1" applyAlignment="1">
      <alignment horizontal="center"/>
    </xf>
    <xf numFmtId="4" fontId="8" fillId="12" borderId="6" xfId="0" applyNumberFormat="1" applyFont="1" applyFill="1" applyBorder="1" applyAlignment="1">
      <alignment horizontal="center" vertical="center"/>
    </xf>
    <xf numFmtId="4" fontId="8" fillId="12" borderId="6" xfId="0" applyNumberFormat="1" applyFont="1" applyFill="1" applyBorder="1" applyAlignment="1">
      <alignment horizontal="center"/>
    </xf>
    <xf numFmtId="44" fontId="8" fillId="12" borderId="13" xfId="0" applyNumberFormat="1" applyFont="1" applyFill="1" applyBorder="1" applyAlignment="1">
      <alignment horizontal="center"/>
    </xf>
    <xf numFmtId="0" fontId="8" fillId="12" borderId="0" xfId="0" applyFont="1" applyFill="1" applyBorder="1"/>
    <xf numFmtId="0" fontId="2" fillId="13" borderId="0" xfId="0" applyFont="1" applyFill="1" applyAlignment="1"/>
    <xf numFmtId="0" fontId="8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8" fillId="4" borderId="13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/>
    </xf>
    <xf numFmtId="14" fontId="8" fillId="4" borderId="13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/>
    </xf>
    <xf numFmtId="44" fontId="8" fillId="4" borderId="13" xfId="0" applyNumberFormat="1" applyFont="1" applyFill="1" applyBorder="1" applyAlignment="1">
      <alignment horizontal="center"/>
    </xf>
    <xf numFmtId="0" fontId="8" fillId="4" borderId="0" xfId="0" applyFont="1" applyFill="1" applyBorder="1"/>
    <xf numFmtId="0" fontId="2" fillId="14" borderId="0" xfId="0" applyFont="1" applyFill="1" applyAlignment="1"/>
    <xf numFmtId="14" fontId="5" fillId="4" borderId="13" xfId="0" applyNumberFormat="1" applyFont="1" applyFill="1" applyBorder="1" applyAlignment="1">
      <alignment horizontal="center"/>
    </xf>
    <xf numFmtId="4" fontId="8" fillId="4" borderId="13" xfId="0" applyNumberFormat="1" applyFont="1" applyFill="1" applyBorder="1" applyAlignment="1">
      <alignment horizontal="center" vertical="center"/>
    </xf>
    <xf numFmtId="165" fontId="8" fillId="4" borderId="13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/>
    </xf>
    <xf numFmtId="0" fontId="8" fillId="15" borderId="13" xfId="0" applyFont="1" applyFill="1" applyBorder="1" applyAlignment="1">
      <alignment vertical="center"/>
    </xf>
    <xf numFmtId="0" fontId="8" fillId="15" borderId="6" xfId="0" applyFont="1" applyFill="1" applyBorder="1" applyAlignment="1">
      <alignment horizontal="center"/>
    </xf>
    <xf numFmtId="14" fontId="8" fillId="15" borderId="13" xfId="0" applyNumberFormat="1" applyFont="1" applyFill="1" applyBorder="1" applyAlignment="1">
      <alignment horizontal="center"/>
    </xf>
    <xf numFmtId="14" fontId="5" fillId="15" borderId="13" xfId="0" applyNumberFormat="1" applyFont="1" applyFill="1" applyBorder="1" applyAlignment="1">
      <alignment horizontal="center"/>
    </xf>
    <xf numFmtId="164" fontId="8" fillId="15" borderId="13" xfId="0" applyNumberFormat="1" applyFont="1" applyFill="1" applyBorder="1" applyAlignment="1">
      <alignment horizontal="center"/>
    </xf>
    <xf numFmtId="4" fontId="8" fillId="15" borderId="4" xfId="0" applyNumberFormat="1" applyFont="1" applyFill="1" applyBorder="1" applyAlignment="1">
      <alignment horizontal="center"/>
    </xf>
    <xf numFmtId="4" fontId="8" fillId="15" borderId="13" xfId="0" applyNumberFormat="1" applyFont="1" applyFill="1" applyBorder="1" applyAlignment="1">
      <alignment horizontal="center" vertical="center"/>
    </xf>
    <xf numFmtId="4" fontId="8" fillId="15" borderId="6" xfId="0" applyNumberFormat="1" applyFont="1" applyFill="1" applyBorder="1" applyAlignment="1">
      <alignment horizontal="center" vertical="center"/>
    </xf>
    <xf numFmtId="4" fontId="8" fillId="15" borderId="6" xfId="0" applyNumberFormat="1" applyFont="1" applyFill="1" applyBorder="1" applyAlignment="1">
      <alignment horizontal="center"/>
    </xf>
    <xf numFmtId="4" fontId="8" fillId="15" borderId="13" xfId="0" applyNumberFormat="1" applyFont="1" applyFill="1" applyBorder="1" applyAlignment="1">
      <alignment horizontal="center"/>
    </xf>
    <xf numFmtId="0" fontId="8" fillId="15" borderId="0" xfId="0" applyFont="1" applyFill="1" applyBorder="1"/>
    <xf numFmtId="0" fontId="2" fillId="16" borderId="0" xfId="0" applyFont="1" applyFill="1" applyAlignment="1"/>
    <xf numFmtId="0" fontId="8" fillId="15" borderId="13" xfId="0" applyFont="1" applyFill="1" applyBorder="1" applyAlignment="1">
      <alignment vertical="center" wrapText="1"/>
    </xf>
    <xf numFmtId="14" fontId="5" fillId="15" borderId="1" xfId="0" applyNumberFormat="1" applyFont="1" applyFill="1" applyBorder="1" applyAlignment="1">
      <alignment horizontal="center"/>
    </xf>
    <xf numFmtId="164" fontId="8" fillId="15" borderId="4" xfId="0" applyNumberFormat="1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/>
    </xf>
    <xf numFmtId="43" fontId="12" fillId="4" borderId="0" xfId="1" applyFont="1" applyFill="1" applyBorder="1" applyAlignment="1">
      <alignment horizontal="center"/>
    </xf>
    <xf numFmtId="43" fontId="1" fillId="14" borderId="0" xfId="1" applyFont="1" applyFill="1" applyBorder="1"/>
    <xf numFmtId="43" fontId="1" fillId="15" borderId="0" xfId="1" applyFont="1" applyFill="1" applyBorder="1"/>
    <xf numFmtId="43" fontId="1" fillId="2" borderId="0" xfId="1" applyFont="1" applyFill="1" applyBorder="1"/>
    <xf numFmtId="0" fontId="8" fillId="7" borderId="13" xfId="0" applyFont="1" applyFill="1" applyBorder="1" applyAlignment="1">
      <alignment horizontal="center"/>
    </xf>
    <xf numFmtId="0" fontId="8" fillId="7" borderId="13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/>
    </xf>
    <xf numFmtId="14" fontId="8" fillId="7" borderId="13" xfId="0" applyNumberFormat="1" applyFont="1" applyFill="1" applyBorder="1" applyAlignment="1">
      <alignment horizontal="center"/>
    </xf>
    <xf numFmtId="14" fontId="5" fillId="7" borderId="13" xfId="0" applyNumberFormat="1" applyFont="1" applyFill="1" applyBorder="1" applyAlignment="1">
      <alignment horizontal="center"/>
    </xf>
    <xf numFmtId="4" fontId="8" fillId="7" borderId="4" xfId="0" applyNumberFormat="1" applyFont="1" applyFill="1" applyBorder="1" applyAlignment="1">
      <alignment horizontal="center" vertical="center"/>
    </xf>
    <xf numFmtId="4" fontId="8" fillId="7" borderId="13" xfId="0" applyNumberFormat="1" applyFont="1" applyFill="1" applyBorder="1" applyAlignment="1">
      <alignment horizontal="center" vertical="center"/>
    </xf>
    <xf numFmtId="4" fontId="8" fillId="7" borderId="6" xfId="0" applyNumberFormat="1" applyFont="1" applyFill="1" applyBorder="1" applyAlignment="1">
      <alignment horizontal="center" vertical="center"/>
    </xf>
    <xf numFmtId="4" fontId="8" fillId="7" borderId="6" xfId="0" applyNumberFormat="1" applyFont="1" applyFill="1" applyBorder="1" applyAlignment="1">
      <alignment horizontal="center"/>
    </xf>
    <xf numFmtId="4" fontId="8" fillId="7" borderId="13" xfId="0" applyNumberFormat="1" applyFont="1" applyFill="1" applyBorder="1" applyAlignment="1">
      <alignment horizontal="center"/>
    </xf>
    <xf numFmtId="0" fontId="8" fillId="7" borderId="0" xfId="0" applyFont="1" applyFill="1" applyBorder="1"/>
    <xf numFmtId="0" fontId="2" fillId="17" borderId="0" xfId="0" applyFont="1" applyFill="1" applyAlignment="1"/>
    <xf numFmtId="0" fontId="8" fillId="6" borderId="13" xfId="0" applyFont="1" applyFill="1" applyBorder="1" applyAlignment="1">
      <alignment horizontal="center"/>
    </xf>
    <xf numFmtId="0" fontId="8" fillId="6" borderId="13" xfId="0" applyFont="1" applyFill="1" applyBorder="1" applyAlignment="1">
      <alignment vertical="center"/>
    </xf>
    <xf numFmtId="0" fontId="8" fillId="6" borderId="6" xfId="0" applyFont="1" applyFill="1" applyBorder="1" applyAlignment="1">
      <alignment horizontal="center"/>
    </xf>
    <xf numFmtId="14" fontId="8" fillId="6" borderId="13" xfId="0" applyNumberFormat="1" applyFont="1" applyFill="1" applyBorder="1" applyAlignment="1">
      <alignment horizontal="center"/>
    </xf>
    <xf numFmtId="14" fontId="5" fillId="6" borderId="13" xfId="0" applyNumberFormat="1" applyFont="1" applyFill="1" applyBorder="1" applyAlignment="1">
      <alignment horizontal="center"/>
    </xf>
    <xf numFmtId="4" fontId="8" fillId="6" borderId="4" xfId="0" applyNumberFormat="1" applyFont="1" applyFill="1" applyBorder="1" applyAlignment="1">
      <alignment horizontal="center" vertical="center"/>
    </xf>
    <xf numFmtId="4" fontId="8" fillId="6" borderId="13" xfId="0" applyNumberFormat="1" applyFont="1" applyFill="1" applyBorder="1" applyAlignment="1">
      <alignment horizontal="center" vertical="center"/>
    </xf>
    <xf numFmtId="4" fontId="8" fillId="6" borderId="6" xfId="0" applyNumberFormat="1" applyFont="1" applyFill="1" applyBorder="1" applyAlignment="1">
      <alignment horizontal="center" vertical="center"/>
    </xf>
    <xf numFmtId="4" fontId="8" fillId="6" borderId="6" xfId="0" applyNumberFormat="1" applyFont="1" applyFill="1" applyBorder="1" applyAlignment="1">
      <alignment horizontal="center"/>
    </xf>
    <xf numFmtId="4" fontId="8" fillId="6" borderId="13" xfId="0" applyNumberFormat="1" applyFont="1" applyFill="1" applyBorder="1" applyAlignment="1">
      <alignment horizontal="center"/>
    </xf>
    <xf numFmtId="4" fontId="8" fillId="6" borderId="4" xfId="0" applyNumberFormat="1" applyFont="1" applyFill="1" applyBorder="1" applyAlignment="1">
      <alignment horizontal="center"/>
    </xf>
    <xf numFmtId="0" fontId="8" fillId="6" borderId="0" xfId="0" applyFont="1" applyFill="1" applyBorder="1"/>
    <xf numFmtId="0" fontId="2" fillId="18" borderId="0" xfId="0" applyFont="1" applyFill="1" applyAlignment="1"/>
    <xf numFmtId="43" fontId="1" fillId="6" borderId="0" xfId="1" applyFont="1" applyFill="1" applyBorder="1"/>
    <xf numFmtId="0" fontId="8" fillId="19" borderId="13" xfId="0" applyFont="1" applyFill="1" applyBorder="1" applyAlignment="1">
      <alignment horizontal="center"/>
    </xf>
    <xf numFmtId="0" fontId="8" fillId="19" borderId="13" xfId="0" applyFont="1" applyFill="1" applyBorder="1" applyAlignment="1">
      <alignment vertical="center"/>
    </xf>
    <xf numFmtId="0" fontId="8" fillId="19" borderId="6" xfId="0" applyFont="1" applyFill="1" applyBorder="1" applyAlignment="1">
      <alignment horizontal="center"/>
    </xf>
    <xf numFmtId="14" fontId="8" fillId="19" borderId="13" xfId="0" applyNumberFormat="1" applyFont="1" applyFill="1" applyBorder="1" applyAlignment="1">
      <alignment horizontal="center"/>
    </xf>
    <xf numFmtId="14" fontId="5" fillId="19" borderId="13" xfId="0" applyNumberFormat="1" applyFont="1" applyFill="1" applyBorder="1" applyAlignment="1">
      <alignment horizontal="center"/>
    </xf>
    <xf numFmtId="164" fontId="8" fillId="19" borderId="13" xfId="0" applyNumberFormat="1" applyFont="1" applyFill="1" applyBorder="1" applyAlignment="1">
      <alignment horizontal="center"/>
    </xf>
    <xf numFmtId="4" fontId="8" fillId="19" borderId="4" xfId="0" applyNumberFormat="1" applyFont="1" applyFill="1" applyBorder="1" applyAlignment="1">
      <alignment horizontal="center"/>
    </xf>
    <xf numFmtId="4" fontId="8" fillId="19" borderId="13" xfId="0" applyNumberFormat="1" applyFont="1" applyFill="1" applyBorder="1" applyAlignment="1">
      <alignment horizontal="center" vertical="center"/>
    </xf>
    <xf numFmtId="4" fontId="8" fillId="19" borderId="6" xfId="0" applyNumberFormat="1" applyFont="1" applyFill="1" applyBorder="1" applyAlignment="1">
      <alignment horizontal="center" vertical="center"/>
    </xf>
    <xf numFmtId="4" fontId="8" fillId="19" borderId="6" xfId="0" applyNumberFormat="1" applyFont="1" applyFill="1" applyBorder="1" applyAlignment="1">
      <alignment horizontal="center"/>
    </xf>
    <xf numFmtId="4" fontId="8" fillId="19" borderId="13" xfId="0" applyNumberFormat="1" applyFont="1" applyFill="1" applyBorder="1" applyAlignment="1">
      <alignment horizontal="center"/>
    </xf>
    <xf numFmtId="165" fontId="8" fillId="19" borderId="13" xfId="0" applyNumberFormat="1" applyFont="1" applyFill="1" applyBorder="1" applyAlignment="1">
      <alignment horizontal="center" vertical="center"/>
    </xf>
    <xf numFmtId="4" fontId="8" fillId="19" borderId="4" xfId="0" applyNumberFormat="1" applyFont="1" applyFill="1" applyBorder="1" applyAlignment="1">
      <alignment horizontal="center" vertical="center"/>
    </xf>
    <xf numFmtId="44" fontId="8" fillId="19" borderId="13" xfId="0" applyNumberFormat="1" applyFont="1" applyFill="1" applyBorder="1" applyAlignment="1">
      <alignment horizontal="center"/>
    </xf>
    <xf numFmtId="0" fontId="8" fillId="19" borderId="0" xfId="0" applyFont="1" applyFill="1" applyBorder="1"/>
    <xf numFmtId="0" fontId="2" fillId="20" borderId="0" xfId="0" applyFont="1" applyFill="1" applyAlignment="1"/>
    <xf numFmtId="43" fontId="1" fillId="19" borderId="0" xfId="1" applyFont="1" applyFill="1" applyBorder="1"/>
    <xf numFmtId="0" fontId="8" fillId="21" borderId="13" xfId="0" applyFont="1" applyFill="1" applyBorder="1" applyAlignment="1">
      <alignment horizontal="center"/>
    </xf>
    <xf numFmtId="0" fontId="8" fillId="21" borderId="13" xfId="0" applyFont="1" applyFill="1" applyBorder="1" applyAlignment="1">
      <alignment vertical="center"/>
    </xf>
    <xf numFmtId="0" fontId="8" fillId="21" borderId="13" xfId="0" applyFont="1" applyFill="1" applyBorder="1" applyAlignment="1">
      <alignment vertical="center" wrapText="1"/>
    </xf>
    <xf numFmtId="0" fontId="8" fillId="21" borderId="6" xfId="0" applyFont="1" applyFill="1" applyBorder="1" applyAlignment="1">
      <alignment horizontal="center"/>
    </xf>
    <xf numFmtId="14" fontId="8" fillId="21" borderId="13" xfId="0" applyNumberFormat="1" applyFont="1" applyFill="1" applyBorder="1" applyAlignment="1">
      <alignment horizontal="center"/>
    </xf>
    <xf numFmtId="14" fontId="5" fillId="21" borderId="13" xfId="0" applyNumberFormat="1" applyFont="1" applyFill="1" applyBorder="1" applyAlignment="1">
      <alignment horizontal="center"/>
    </xf>
    <xf numFmtId="164" fontId="8" fillId="21" borderId="4" xfId="0" applyNumberFormat="1" applyFont="1" applyFill="1" applyBorder="1" applyAlignment="1">
      <alignment horizontal="center"/>
    </xf>
    <xf numFmtId="4" fontId="8" fillId="21" borderId="4" xfId="0" applyNumberFormat="1" applyFont="1" applyFill="1" applyBorder="1" applyAlignment="1">
      <alignment horizontal="center"/>
    </xf>
    <xf numFmtId="4" fontId="8" fillId="21" borderId="13" xfId="0" applyNumberFormat="1" applyFont="1" applyFill="1" applyBorder="1" applyAlignment="1">
      <alignment horizontal="center"/>
    </xf>
    <xf numFmtId="4" fontId="8" fillId="21" borderId="6" xfId="0" applyNumberFormat="1" applyFont="1" applyFill="1" applyBorder="1" applyAlignment="1">
      <alignment horizontal="center" vertical="center"/>
    </xf>
    <xf numFmtId="4" fontId="8" fillId="21" borderId="6" xfId="0" applyNumberFormat="1" applyFont="1" applyFill="1" applyBorder="1" applyAlignment="1">
      <alignment horizontal="center"/>
    </xf>
    <xf numFmtId="44" fontId="8" fillId="21" borderId="1" xfId="0" applyNumberFormat="1" applyFont="1" applyFill="1" applyBorder="1" applyAlignment="1">
      <alignment horizontal="center"/>
    </xf>
    <xf numFmtId="0" fontId="8" fillId="21" borderId="0" xfId="0" applyFont="1" applyFill="1" applyBorder="1"/>
    <xf numFmtId="0" fontId="2" fillId="22" borderId="0" xfId="0" applyFont="1" applyFill="1" applyAlignment="1"/>
    <xf numFmtId="164" fontId="8" fillId="21" borderId="13" xfId="0" applyNumberFormat="1" applyFont="1" applyFill="1" applyBorder="1" applyAlignment="1">
      <alignment horizontal="center"/>
    </xf>
    <xf numFmtId="0" fontId="8" fillId="21" borderId="13" xfId="0" applyFont="1" applyFill="1" applyBorder="1"/>
    <xf numFmtId="0" fontId="8" fillId="21" borderId="13" xfId="0" applyFont="1" applyFill="1" applyBorder="1" applyAlignment="1">
      <alignment horizontal="left"/>
    </xf>
    <xf numFmtId="43" fontId="1" fillId="21" borderId="0" xfId="1" applyFont="1" applyFill="1" applyBorder="1"/>
    <xf numFmtId="0" fontId="8" fillId="12" borderId="13" xfId="0" applyFont="1" applyFill="1" applyBorder="1" applyAlignment="1">
      <alignment vertical="center" wrapText="1"/>
    </xf>
    <xf numFmtId="14" fontId="5" fillId="12" borderId="13" xfId="0" applyNumberFormat="1" applyFont="1" applyFill="1" applyBorder="1" applyAlignment="1">
      <alignment horizontal="center"/>
    </xf>
    <xf numFmtId="164" fontId="8" fillId="12" borderId="13" xfId="0" applyNumberFormat="1" applyFont="1" applyFill="1" applyBorder="1" applyAlignment="1">
      <alignment horizontal="center"/>
    </xf>
    <xf numFmtId="14" fontId="5" fillId="12" borderId="1" xfId="0" applyNumberFormat="1" applyFont="1" applyFill="1" applyBorder="1" applyAlignment="1">
      <alignment horizontal="center"/>
    </xf>
    <xf numFmtId="43" fontId="1" fillId="12" borderId="0" xfId="1" applyFont="1" applyFill="1" applyBorder="1"/>
    <xf numFmtId="164" fontId="8" fillId="7" borderId="13" xfId="0" applyNumberFormat="1" applyFont="1" applyFill="1" applyBorder="1" applyAlignment="1">
      <alignment horizontal="center" vertical="center"/>
    </xf>
    <xf numFmtId="44" fontId="8" fillId="7" borderId="13" xfId="0" applyNumberFormat="1" applyFont="1" applyFill="1" applyBorder="1" applyAlignment="1">
      <alignment horizontal="center"/>
    </xf>
    <xf numFmtId="164" fontId="8" fillId="7" borderId="4" xfId="0" applyNumberFormat="1" applyFont="1" applyFill="1" applyBorder="1" applyAlignment="1">
      <alignment horizontal="center" vertical="center"/>
    </xf>
    <xf numFmtId="44" fontId="8" fillId="7" borderId="1" xfId="0" applyNumberFormat="1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13" xfId="0" applyFont="1" applyFill="1" applyBorder="1" applyAlignment="1">
      <alignment horizontal="left"/>
    </xf>
    <xf numFmtId="14" fontId="5" fillId="7" borderId="1" xfId="0" applyNumberFormat="1" applyFont="1" applyFill="1" applyBorder="1" applyAlignment="1">
      <alignment horizontal="center"/>
    </xf>
    <xf numFmtId="43" fontId="1" fillId="7" borderId="0" xfId="1" applyFont="1" applyFill="1" applyBorder="1"/>
    <xf numFmtId="0" fontId="8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/>
    </xf>
    <xf numFmtId="14" fontId="8" fillId="5" borderId="13" xfId="0" applyNumberFormat="1" applyFont="1" applyFill="1" applyBorder="1" applyAlignment="1">
      <alignment horizontal="center"/>
    </xf>
    <xf numFmtId="14" fontId="5" fillId="5" borderId="13" xfId="0" applyNumberFormat="1" applyFont="1" applyFill="1" applyBorder="1" applyAlignment="1">
      <alignment horizontal="center"/>
    </xf>
    <xf numFmtId="164" fontId="8" fillId="5" borderId="2" xfId="0" applyNumberFormat="1" applyFont="1" applyFill="1" applyBorder="1" applyAlignment="1">
      <alignment horizontal="center"/>
    </xf>
    <xf numFmtId="4" fontId="8" fillId="5" borderId="2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>
      <alignment horizontal="center"/>
    </xf>
    <xf numFmtId="4" fontId="8" fillId="5" borderId="6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/>
    </xf>
    <xf numFmtId="4" fontId="8" fillId="5" borderId="13" xfId="0" applyNumberFormat="1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44" fontId="8" fillId="5" borderId="1" xfId="0" applyNumberFormat="1" applyFont="1" applyFill="1" applyBorder="1" applyAlignment="1">
      <alignment horizontal="center"/>
    </xf>
    <xf numFmtId="0" fontId="8" fillId="5" borderId="0" xfId="0" applyFont="1" applyFill="1" applyBorder="1"/>
    <xf numFmtId="0" fontId="2" fillId="23" borderId="0" xfId="0" applyFont="1" applyFill="1" applyAlignment="1"/>
    <xf numFmtId="0" fontId="8" fillId="5" borderId="13" xfId="0" applyFont="1" applyFill="1" applyBorder="1" applyAlignment="1">
      <alignment vertical="center" wrapText="1"/>
    </xf>
    <xf numFmtId="165" fontId="8" fillId="5" borderId="4" xfId="0" applyNumberFormat="1" applyFont="1" applyFill="1" applyBorder="1" applyAlignment="1">
      <alignment horizontal="center"/>
    </xf>
    <xf numFmtId="165" fontId="8" fillId="5" borderId="13" xfId="0" applyNumberFormat="1" applyFont="1" applyFill="1" applyBorder="1" applyAlignment="1">
      <alignment horizontal="center"/>
    </xf>
    <xf numFmtId="4" fontId="8" fillId="5" borderId="4" xfId="0" applyNumberFormat="1" applyFont="1" applyFill="1" applyBorder="1" applyAlignment="1">
      <alignment horizontal="center"/>
    </xf>
    <xf numFmtId="44" fontId="8" fillId="5" borderId="13" xfId="0" applyNumberFormat="1" applyFont="1" applyFill="1" applyBorder="1" applyAlignment="1">
      <alignment horizontal="center"/>
    </xf>
    <xf numFmtId="43" fontId="1" fillId="5" borderId="0" xfId="1" applyFont="1" applyFill="1" applyBorder="1"/>
    <xf numFmtId="4" fontId="8" fillId="8" borderId="4" xfId="0" applyNumberFormat="1" applyFont="1" applyFill="1" applyBorder="1" applyAlignment="1">
      <alignment horizontal="center" vertical="center"/>
    </xf>
    <xf numFmtId="4" fontId="8" fillId="8" borderId="4" xfId="0" applyNumberFormat="1" applyFont="1" applyFill="1" applyBorder="1" applyAlignment="1">
      <alignment horizontal="center"/>
    </xf>
    <xf numFmtId="0" fontId="8" fillId="24" borderId="13" xfId="0" applyFont="1" applyFill="1" applyBorder="1" applyAlignment="1">
      <alignment horizontal="center"/>
    </xf>
    <xf numFmtId="0" fontId="8" fillId="24" borderId="13" xfId="0" applyFont="1" applyFill="1" applyBorder="1" applyAlignment="1">
      <alignment vertical="center"/>
    </xf>
    <xf numFmtId="0" fontId="8" fillId="24" borderId="6" xfId="0" applyFont="1" applyFill="1" applyBorder="1" applyAlignment="1">
      <alignment horizontal="center"/>
    </xf>
    <xf numFmtId="14" fontId="8" fillId="24" borderId="13" xfId="0" applyNumberFormat="1" applyFont="1" applyFill="1" applyBorder="1" applyAlignment="1">
      <alignment horizontal="center"/>
    </xf>
    <xf numFmtId="14" fontId="5" fillId="24" borderId="1" xfId="0" applyNumberFormat="1" applyFont="1" applyFill="1" applyBorder="1" applyAlignment="1">
      <alignment horizontal="center"/>
    </xf>
    <xf numFmtId="164" fontId="8" fillId="24" borderId="4" xfId="0" applyNumberFormat="1" applyFont="1" applyFill="1" applyBorder="1" applyAlignment="1">
      <alignment horizontal="center"/>
    </xf>
    <xf numFmtId="4" fontId="8" fillId="24" borderId="4" xfId="0" applyNumberFormat="1" applyFont="1" applyFill="1" applyBorder="1" applyAlignment="1">
      <alignment horizontal="center" vertical="center"/>
    </xf>
    <xf numFmtId="4" fontId="8" fillId="24" borderId="13" xfId="0" applyNumberFormat="1" applyFont="1" applyFill="1" applyBorder="1" applyAlignment="1">
      <alignment horizontal="center" vertical="center"/>
    </xf>
    <xf numFmtId="4" fontId="8" fillId="24" borderId="6" xfId="0" applyNumberFormat="1" applyFont="1" applyFill="1" applyBorder="1" applyAlignment="1">
      <alignment horizontal="center" vertical="center"/>
    </xf>
    <xf numFmtId="4" fontId="8" fillId="24" borderId="6" xfId="0" applyNumberFormat="1" applyFont="1" applyFill="1" applyBorder="1" applyAlignment="1">
      <alignment horizontal="center"/>
    </xf>
    <xf numFmtId="4" fontId="8" fillId="24" borderId="13" xfId="0" applyNumberFormat="1" applyFont="1" applyFill="1" applyBorder="1" applyAlignment="1">
      <alignment horizontal="center"/>
    </xf>
    <xf numFmtId="4" fontId="8" fillId="24" borderId="4" xfId="0" applyNumberFormat="1" applyFont="1" applyFill="1" applyBorder="1" applyAlignment="1">
      <alignment horizontal="center"/>
    </xf>
    <xf numFmtId="0" fontId="8" fillId="24" borderId="0" xfId="0" applyFont="1" applyFill="1" applyBorder="1"/>
    <xf numFmtId="0" fontId="2" fillId="25" borderId="0" xfId="0" applyFont="1" applyFill="1" applyAlignment="1"/>
    <xf numFmtId="14" fontId="5" fillId="24" borderId="13" xfId="0" applyNumberFormat="1" applyFont="1" applyFill="1" applyBorder="1" applyAlignment="1">
      <alignment horizontal="center"/>
    </xf>
    <xf numFmtId="0" fontId="8" fillId="24" borderId="1" xfId="0" applyFont="1" applyFill="1" applyBorder="1" applyAlignment="1">
      <alignment horizontal="center"/>
    </xf>
    <xf numFmtId="43" fontId="1" fillId="24" borderId="0" xfId="1" applyFont="1" applyFill="1" applyBorder="1"/>
    <xf numFmtId="0" fontId="8" fillId="26" borderId="13" xfId="0" applyFont="1" applyFill="1" applyBorder="1" applyAlignment="1">
      <alignment horizontal="center"/>
    </xf>
    <xf numFmtId="0" fontId="8" fillId="26" borderId="13" xfId="0" applyFont="1" applyFill="1" applyBorder="1"/>
    <xf numFmtId="0" fontId="8" fillId="26" borderId="13" xfId="0" applyFont="1" applyFill="1" applyBorder="1" applyAlignment="1">
      <alignment vertical="center"/>
    </xf>
    <xf numFmtId="0" fontId="8" fillId="26" borderId="6" xfId="0" applyFont="1" applyFill="1" applyBorder="1" applyAlignment="1">
      <alignment horizontal="center"/>
    </xf>
    <xf numFmtId="14" fontId="5" fillId="26" borderId="13" xfId="0" applyNumberFormat="1" applyFont="1" applyFill="1" applyBorder="1" applyAlignment="1">
      <alignment horizontal="center"/>
    </xf>
    <xf numFmtId="164" fontId="8" fillId="26" borderId="13" xfId="0" applyNumberFormat="1" applyFont="1" applyFill="1" applyBorder="1" applyAlignment="1">
      <alignment horizontal="center"/>
    </xf>
    <xf numFmtId="4" fontId="8" fillId="26" borderId="13" xfId="0" applyNumberFormat="1" applyFont="1" applyFill="1" applyBorder="1" applyAlignment="1">
      <alignment horizontal="center"/>
    </xf>
    <xf numFmtId="4" fontId="8" fillId="26" borderId="13" xfId="0" applyNumberFormat="1" applyFont="1" applyFill="1" applyBorder="1" applyAlignment="1">
      <alignment horizontal="center" vertical="center"/>
    </xf>
    <xf numFmtId="4" fontId="8" fillId="26" borderId="6" xfId="0" applyNumberFormat="1" applyFont="1" applyFill="1" applyBorder="1" applyAlignment="1">
      <alignment horizontal="center" vertical="center"/>
    </xf>
    <xf numFmtId="4" fontId="8" fillId="26" borderId="6" xfId="0" applyNumberFormat="1" applyFont="1" applyFill="1" applyBorder="1" applyAlignment="1">
      <alignment horizontal="center"/>
    </xf>
    <xf numFmtId="165" fontId="8" fillId="26" borderId="13" xfId="0" applyNumberFormat="1" applyFont="1" applyFill="1" applyBorder="1" applyAlignment="1">
      <alignment horizontal="center" vertical="center"/>
    </xf>
    <xf numFmtId="44" fontId="8" fillId="26" borderId="13" xfId="0" applyNumberFormat="1" applyFont="1" applyFill="1" applyBorder="1" applyAlignment="1">
      <alignment horizontal="center"/>
    </xf>
    <xf numFmtId="0" fontId="8" fillId="26" borderId="0" xfId="0" applyFont="1" applyFill="1" applyBorder="1"/>
    <xf numFmtId="0" fontId="2" fillId="27" borderId="0" xfId="0" applyFont="1" applyFill="1" applyAlignment="1"/>
    <xf numFmtId="43" fontId="1" fillId="26" borderId="0" xfId="1" applyFont="1" applyFill="1" applyBorder="1"/>
    <xf numFmtId="0" fontId="1" fillId="8" borderId="0" xfId="0" applyFont="1" applyFill="1" applyBorder="1"/>
    <xf numFmtId="43" fontId="1" fillId="8" borderId="0" xfId="1" applyFont="1" applyFill="1" applyBorder="1"/>
    <xf numFmtId="43" fontId="2" fillId="3" borderId="0" xfId="1" applyFont="1" applyFill="1" applyAlignment="1"/>
    <xf numFmtId="43" fontId="12" fillId="15" borderId="0" xfId="1" applyFont="1" applyFill="1" applyBorder="1"/>
  </cellXfs>
  <cellStyles count="2">
    <cellStyle name="Millares" xfId="1" builtinId="3"/>
    <cellStyle name="Normal" xfId="0" builtinId="0"/>
  </cellStyles>
  <dxfs count="39">
    <dxf>
      <fill>
        <patternFill patternType="solid">
          <fgColor rgb="FF00B0F0"/>
          <bgColor rgb="FFFF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3225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171450</xdr:rowOff>
    </xdr:from>
    <xdr:ext cx="4914900" cy="15144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0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opLeftCell="G13" zoomScaleNormal="100" workbookViewId="0">
      <selection activeCell="G13" sqref="A1:XFD1048576"/>
    </sheetView>
  </sheetViews>
  <sheetFormatPr baseColWidth="10" defaultColWidth="14.42578125" defaultRowHeight="15" x14ac:dyDescent="0.25"/>
  <cols>
    <col min="1" max="1" width="5.42578125" style="3" customWidth="1"/>
    <col min="2" max="2" width="35" style="3" customWidth="1"/>
    <col min="3" max="3" width="41.140625" style="3" bestFit="1" customWidth="1"/>
    <col min="4" max="4" width="44.28515625" style="3" bestFit="1" customWidth="1"/>
    <col min="5" max="5" width="13" style="3" bestFit="1" customWidth="1"/>
    <col min="6" max="6" width="11.5703125" style="3" bestFit="1" customWidth="1"/>
    <col min="7" max="7" width="12.28515625" style="3" bestFit="1" customWidth="1"/>
    <col min="8" max="8" width="14.7109375" style="3" customWidth="1"/>
    <col min="9" max="9" width="13.5703125" style="3" customWidth="1"/>
    <col min="10" max="10" width="12.5703125" style="3" customWidth="1"/>
    <col min="11" max="11" width="13.140625" style="3" customWidth="1"/>
    <col min="12" max="12" width="11.5703125" style="3" customWidth="1"/>
    <col min="13" max="13" width="14.42578125" style="3"/>
    <col min="14" max="14" width="12.7109375" style="3" customWidth="1"/>
    <col min="15" max="15" width="13" style="3" customWidth="1"/>
    <col min="16" max="17" width="13.5703125" style="3" customWidth="1"/>
    <col min="18" max="18" width="12.85546875" style="3" customWidth="1"/>
    <col min="19" max="19" width="14.28515625" style="3" customWidth="1"/>
    <col min="20" max="20" width="12.7109375" style="3" customWidth="1"/>
    <col min="21" max="21" width="15" style="3" customWidth="1"/>
    <col min="22" max="22" width="8.28515625" style="3" customWidth="1"/>
    <col min="23" max="23" width="13.85546875" style="3" customWidth="1"/>
    <col min="24" max="27" width="11.42578125" style="3" customWidth="1"/>
    <col min="28" max="16384" width="14.42578125" style="3"/>
  </cols>
  <sheetData>
    <row r="1" spans="1:27" ht="14.2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2"/>
      <c r="R1" s="1"/>
      <c r="S1" s="1"/>
      <c r="T1" s="1"/>
      <c r="U1" s="2"/>
      <c r="V1" s="1"/>
      <c r="W1" s="1"/>
      <c r="X1" s="1"/>
      <c r="Y1" s="1"/>
      <c r="Z1" s="1"/>
      <c r="AA1" s="1"/>
    </row>
    <row r="2" spans="1:27" ht="14.2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1"/>
      <c r="M2" s="1"/>
      <c r="N2" s="1"/>
      <c r="O2" s="1"/>
      <c r="P2" s="1"/>
      <c r="Q2" s="2"/>
      <c r="R2" s="1"/>
      <c r="S2" s="1"/>
      <c r="T2" s="1"/>
      <c r="U2" s="2"/>
      <c r="V2" s="1"/>
      <c r="W2" s="1"/>
      <c r="X2" s="1"/>
      <c r="Y2" s="1"/>
      <c r="Z2" s="1"/>
      <c r="AA2" s="1"/>
    </row>
    <row r="3" spans="1:27" ht="14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2"/>
      <c r="R3" s="1"/>
      <c r="S3" s="1"/>
      <c r="T3" s="1"/>
      <c r="U3" s="2"/>
      <c r="V3" s="1"/>
      <c r="W3" s="1"/>
      <c r="X3" s="1"/>
      <c r="Y3" s="1"/>
      <c r="Z3" s="1"/>
      <c r="AA3" s="1"/>
    </row>
    <row r="4" spans="1:27" ht="14.25" customHeight="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2"/>
      <c r="R4" s="1"/>
      <c r="S4" s="1"/>
      <c r="T4" s="1"/>
      <c r="U4" s="2"/>
      <c r="V4" s="1"/>
      <c r="W4" s="1"/>
      <c r="X4" s="1"/>
      <c r="Y4" s="1"/>
      <c r="Z4" s="1"/>
      <c r="AA4" s="1"/>
    </row>
    <row r="5" spans="1:27" ht="14.25" customHeight="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1"/>
      <c r="M5" s="1"/>
      <c r="N5" s="1"/>
      <c r="O5" s="1"/>
      <c r="P5" s="1"/>
      <c r="Q5" s="2"/>
      <c r="R5" s="1"/>
      <c r="S5" s="1"/>
      <c r="T5" s="1"/>
      <c r="U5" s="2"/>
      <c r="V5" s="1"/>
      <c r="W5" s="1"/>
      <c r="X5" s="1"/>
      <c r="Y5" s="1"/>
      <c r="Z5" s="1"/>
      <c r="AA5" s="1"/>
    </row>
    <row r="6" spans="1:27" ht="14.2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2"/>
      <c r="R6" s="1"/>
      <c r="S6" s="1"/>
      <c r="T6" s="1"/>
      <c r="U6" s="2"/>
      <c r="V6" s="1"/>
      <c r="W6" s="1"/>
      <c r="X6" s="1"/>
      <c r="Y6" s="1"/>
      <c r="Z6" s="1"/>
      <c r="AA6" s="1"/>
    </row>
    <row r="7" spans="1:27" ht="14.25" customHeight="1" x14ac:dyDescent="0.25">
      <c r="A7" s="1"/>
      <c r="B7" s="1"/>
      <c r="C7" s="1"/>
      <c r="D7" s="1"/>
      <c r="E7" s="1"/>
      <c r="F7" s="2"/>
      <c r="G7" s="2"/>
      <c r="H7" s="2"/>
      <c r="I7" s="2"/>
      <c r="J7" s="2"/>
      <c r="K7" s="2"/>
      <c r="L7" s="1"/>
      <c r="M7" s="1"/>
      <c r="N7" s="1"/>
      <c r="O7" s="1"/>
      <c r="P7" s="1"/>
      <c r="Q7" s="2"/>
      <c r="R7" s="1"/>
      <c r="S7" s="1"/>
      <c r="T7" s="1"/>
      <c r="U7" s="2"/>
      <c r="V7" s="1"/>
      <c r="W7" s="1"/>
      <c r="X7" s="1"/>
      <c r="Y7" s="1"/>
      <c r="Z7" s="1"/>
      <c r="AA7" s="1"/>
    </row>
    <row r="8" spans="1:27" ht="14.25" customHeight="1" x14ac:dyDescent="0.25">
      <c r="A8" s="1"/>
      <c r="B8" s="1"/>
      <c r="C8" s="1"/>
      <c r="D8" s="1"/>
      <c r="E8" s="1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2"/>
      <c r="R8" s="1"/>
      <c r="S8" s="1"/>
      <c r="T8" s="1"/>
      <c r="U8" s="2"/>
      <c r="V8" s="1"/>
      <c r="W8" s="1"/>
      <c r="X8" s="1"/>
      <c r="Y8" s="1"/>
      <c r="Z8" s="1"/>
      <c r="AA8" s="1"/>
    </row>
    <row r="9" spans="1:27" ht="14.25" customHeight="1" x14ac:dyDescent="0.25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2"/>
      <c r="R9" s="1"/>
      <c r="S9" s="1"/>
      <c r="T9" s="1"/>
      <c r="U9" s="2"/>
      <c r="V9" s="1"/>
      <c r="W9" s="1"/>
      <c r="X9" s="1"/>
      <c r="Y9" s="1"/>
      <c r="Z9" s="1"/>
      <c r="AA9" s="1"/>
    </row>
    <row r="10" spans="1:27" ht="14.25" customHeight="1" x14ac:dyDescent="0.25">
      <c r="A10" s="1"/>
      <c r="B10" s="1"/>
      <c r="C10" s="1"/>
      <c r="D10" s="1"/>
      <c r="E10" s="1"/>
      <c r="F10" s="2"/>
      <c r="G10" s="2"/>
      <c r="H10" s="4"/>
      <c r="I10" s="4"/>
      <c r="J10" s="4"/>
      <c r="K10" s="4"/>
      <c r="L10" s="4"/>
      <c r="M10" s="1"/>
      <c r="N10" s="1"/>
      <c r="O10" s="1"/>
      <c r="P10" s="1"/>
      <c r="Q10" s="2"/>
      <c r="R10" s="1"/>
      <c r="S10" s="1"/>
      <c r="T10" s="1"/>
      <c r="U10" s="2"/>
      <c r="V10" s="1"/>
      <c r="W10" s="1"/>
      <c r="X10" s="1"/>
      <c r="Y10" s="1"/>
      <c r="Z10" s="1"/>
      <c r="AA10" s="1"/>
    </row>
    <row r="11" spans="1:27" ht="20.25" customHeight="1" x14ac:dyDescent="0.3">
      <c r="A11" s="1"/>
      <c r="B11" s="1"/>
      <c r="C11" s="1"/>
      <c r="D11" s="1"/>
      <c r="E11" s="1"/>
      <c r="F11" s="69"/>
      <c r="G11" s="79" t="s">
        <v>138</v>
      </c>
      <c r="H11" s="79"/>
      <c r="I11" s="79"/>
      <c r="J11" s="79"/>
      <c r="K11" s="79"/>
      <c r="L11" s="70"/>
      <c r="M11" s="70"/>
      <c r="N11" s="5"/>
      <c r="O11" s="1"/>
      <c r="P11" s="1"/>
      <c r="Q11" s="6"/>
      <c r="R11" s="1"/>
      <c r="S11" s="1"/>
      <c r="T11" s="1"/>
      <c r="U11" s="2"/>
      <c r="V11" s="1"/>
      <c r="W11" s="1"/>
      <c r="X11" s="1"/>
      <c r="Y11" s="1"/>
      <c r="Z11" s="1"/>
      <c r="AA11" s="1"/>
    </row>
    <row r="12" spans="1:27" ht="14.25" customHeight="1" x14ac:dyDescent="0.3">
      <c r="A12" s="1"/>
      <c r="B12" s="1"/>
      <c r="C12" s="1"/>
      <c r="D12" s="1"/>
      <c r="E12" s="1"/>
      <c r="F12" s="69"/>
      <c r="G12" s="80" t="s">
        <v>139</v>
      </c>
      <c r="H12" s="80"/>
      <c r="I12" s="80"/>
      <c r="J12" s="80"/>
      <c r="K12" s="80"/>
      <c r="L12" s="7"/>
      <c r="M12" s="7"/>
      <c r="N12" s="1"/>
      <c r="O12" s="1"/>
      <c r="P12" s="1"/>
      <c r="Q12" s="69"/>
      <c r="R12" s="1"/>
      <c r="S12" s="1"/>
      <c r="T12" s="1"/>
      <c r="U12" s="69"/>
      <c r="V12" s="1"/>
      <c r="W12" s="1"/>
      <c r="X12" s="1"/>
      <c r="Y12" s="1"/>
      <c r="Z12" s="1"/>
      <c r="AA12" s="1"/>
    </row>
    <row r="13" spans="1:27" ht="14.25" customHeight="1" x14ac:dyDescent="0.25">
      <c r="A13" s="1"/>
      <c r="B13" s="1"/>
      <c r="C13" s="1"/>
      <c r="D13" s="1"/>
      <c r="E13" s="1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2"/>
      <c r="R13" s="1"/>
      <c r="S13" s="1"/>
      <c r="T13" s="1"/>
      <c r="U13" s="2"/>
      <c r="V13" s="1"/>
      <c r="W13" s="1"/>
      <c r="X13" s="1"/>
      <c r="Y13" s="1"/>
      <c r="Z13" s="1"/>
      <c r="AA13" s="1"/>
    </row>
    <row r="14" spans="1:27" ht="18.75" customHeight="1" x14ac:dyDescent="0.25">
      <c r="A14" s="8"/>
      <c r="B14" s="8"/>
      <c r="C14" s="9"/>
      <c r="D14" s="8"/>
      <c r="E14" s="8"/>
      <c r="F14" s="8"/>
      <c r="G14" s="8"/>
      <c r="H14" s="8"/>
      <c r="I14" s="89" t="s">
        <v>0</v>
      </c>
      <c r="J14" s="8"/>
      <c r="K14" s="10"/>
      <c r="L14" s="81" t="s">
        <v>1</v>
      </c>
      <c r="M14" s="83"/>
      <c r="N14" s="89" t="s">
        <v>2</v>
      </c>
      <c r="O14" s="92" t="s">
        <v>3</v>
      </c>
      <c r="P14" s="93"/>
      <c r="Q14" s="88"/>
      <c r="R14" s="8"/>
      <c r="S14" s="81" t="s">
        <v>4</v>
      </c>
      <c r="T14" s="82"/>
      <c r="U14" s="82"/>
      <c r="V14" s="82"/>
      <c r="W14" s="83"/>
      <c r="X14" s="11"/>
      <c r="Y14" s="11"/>
      <c r="Z14" s="11"/>
      <c r="AA14" s="11"/>
    </row>
    <row r="15" spans="1:27" ht="41.25" customHeight="1" x14ac:dyDescent="0.25">
      <c r="A15" s="12"/>
      <c r="B15" s="12"/>
      <c r="C15" s="13"/>
      <c r="D15" s="12"/>
      <c r="E15" s="12"/>
      <c r="F15" s="12"/>
      <c r="G15" s="12"/>
      <c r="H15" s="12"/>
      <c r="I15" s="90"/>
      <c r="J15" s="12"/>
      <c r="K15" s="14"/>
      <c r="L15" s="84"/>
      <c r="M15" s="86"/>
      <c r="N15" s="91"/>
      <c r="O15" s="87" t="s">
        <v>5</v>
      </c>
      <c r="P15" s="88"/>
      <c r="Q15" s="15" t="s">
        <v>6</v>
      </c>
      <c r="R15" s="16"/>
      <c r="S15" s="84"/>
      <c r="T15" s="85"/>
      <c r="U15" s="85"/>
      <c r="V15" s="85"/>
      <c r="W15" s="86"/>
      <c r="X15" s="11"/>
      <c r="Y15" s="11"/>
      <c r="Z15" s="11"/>
      <c r="AA15" s="11"/>
    </row>
    <row r="16" spans="1:27" ht="36" customHeight="1" x14ac:dyDescent="0.25">
      <c r="A16" s="8" t="s">
        <v>7</v>
      </c>
      <c r="B16" s="8" t="s">
        <v>8</v>
      </c>
      <c r="C16" s="8" t="s">
        <v>9</v>
      </c>
      <c r="D16" s="8" t="s">
        <v>10</v>
      </c>
      <c r="E16" s="15" t="s">
        <v>11</v>
      </c>
      <c r="F16" s="15" t="s">
        <v>12</v>
      </c>
      <c r="G16" s="15" t="s">
        <v>13</v>
      </c>
      <c r="H16" s="15" t="s">
        <v>14</v>
      </c>
      <c r="I16" s="91"/>
      <c r="J16" s="15" t="s">
        <v>15</v>
      </c>
      <c r="K16" s="15" t="s">
        <v>16</v>
      </c>
      <c r="L16" s="15" t="s">
        <v>17</v>
      </c>
      <c r="M16" s="15" t="s">
        <v>18</v>
      </c>
      <c r="N16" s="17" t="s">
        <v>19</v>
      </c>
      <c r="O16" s="15" t="s">
        <v>20</v>
      </c>
      <c r="P16" s="15" t="s">
        <v>21</v>
      </c>
      <c r="Q16" s="15" t="s">
        <v>22</v>
      </c>
      <c r="R16" s="15" t="s">
        <v>23</v>
      </c>
      <c r="S16" s="15" t="s">
        <v>24</v>
      </c>
      <c r="T16" s="15" t="s">
        <v>25</v>
      </c>
      <c r="U16" s="15" t="s">
        <v>26</v>
      </c>
      <c r="V16" s="15" t="s">
        <v>27</v>
      </c>
      <c r="W16" s="15" t="s">
        <v>28</v>
      </c>
      <c r="X16" s="11"/>
      <c r="Y16" s="11"/>
      <c r="Z16" s="11"/>
      <c r="AA16" s="11"/>
    </row>
    <row r="17" spans="1:27" s="186" customFormat="1" ht="14.25" customHeight="1" x14ac:dyDescent="0.3">
      <c r="A17" s="174">
        <v>1</v>
      </c>
      <c r="B17" s="175" t="s">
        <v>29</v>
      </c>
      <c r="C17" s="175" t="s">
        <v>30</v>
      </c>
      <c r="D17" s="175" t="s">
        <v>31</v>
      </c>
      <c r="E17" s="176" t="s">
        <v>32</v>
      </c>
      <c r="F17" s="177">
        <v>44835</v>
      </c>
      <c r="G17" s="178">
        <v>45017</v>
      </c>
      <c r="H17" s="179">
        <v>30000</v>
      </c>
      <c r="I17" s="180">
        <v>0</v>
      </c>
      <c r="J17" s="181">
        <v>25</v>
      </c>
      <c r="K17" s="182">
        <v>0</v>
      </c>
      <c r="L17" s="183">
        <f>H17*2.87%</f>
        <v>861</v>
      </c>
      <c r="M17" s="184">
        <f>H17*7.1%</f>
        <v>2130</v>
      </c>
      <c r="N17" s="184">
        <v>360</v>
      </c>
      <c r="O17" s="184">
        <f>H17*3.04%</f>
        <v>912</v>
      </c>
      <c r="P17" s="180">
        <f>H17*7.09%</f>
        <v>2127</v>
      </c>
      <c r="Q17" s="184">
        <v>0</v>
      </c>
      <c r="R17" s="183">
        <f t="shared" ref="R17" si="0">L17+O17</f>
        <v>1773</v>
      </c>
      <c r="S17" s="184">
        <f>J17+L17+O17+I17+Q17+K17</f>
        <v>1798</v>
      </c>
      <c r="T17" s="184">
        <f t="shared" ref="T17" si="1">M17+N17+P17</f>
        <v>4617</v>
      </c>
      <c r="U17" s="184">
        <f>H17-S17</f>
        <v>28202</v>
      </c>
      <c r="V17" s="174" t="s">
        <v>33</v>
      </c>
      <c r="W17" s="174" t="s">
        <v>34</v>
      </c>
      <c r="X17" s="185"/>
      <c r="Y17" s="185"/>
      <c r="Z17" s="185"/>
      <c r="AA17" s="185"/>
    </row>
    <row r="18" spans="1:27" s="126" customFormat="1" ht="14.25" customHeight="1" x14ac:dyDescent="0.3">
      <c r="A18" s="113">
        <v>2</v>
      </c>
      <c r="B18" s="114" t="s">
        <v>134</v>
      </c>
      <c r="C18" s="114" t="s">
        <v>135</v>
      </c>
      <c r="D18" s="114" t="s">
        <v>136</v>
      </c>
      <c r="E18" s="115" t="s">
        <v>32</v>
      </c>
      <c r="F18" s="127">
        <v>44835</v>
      </c>
      <c r="G18" s="128">
        <v>45017</v>
      </c>
      <c r="H18" s="129">
        <v>50000</v>
      </c>
      <c r="I18" s="130">
        <v>1854</v>
      </c>
      <c r="J18" s="131">
        <v>25</v>
      </c>
      <c r="K18" s="121">
        <v>0</v>
      </c>
      <c r="L18" s="122">
        <f>H18*2.87%</f>
        <v>1435</v>
      </c>
      <c r="M18" s="119">
        <f>H18*7.1%</f>
        <v>3549.9999999999995</v>
      </c>
      <c r="N18" s="132">
        <v>600</v>
      </c>
      <c r="O18" s="132">
        <v>1520</v>
      </c>
      <c r="P18" s="130">
        <v>3545.0000000000005</v>
      </c>
      <c r="Q18" s="132">
        <v>0</v>
      </c>
      <c r="R18" s="133">
        <v>2955</v>
      </c>
      <c r="S18" s="119">
        <f t="shared" ref="S18:S55" si="2">J18+L18+O18+I18+Q18+K18</f>
        <v>4834</v>
      </c>
      <c r="T18" s="119">
        <f t="shared" ref="T18:T55" si="3">M18+N18+P18</f>
        <v>7695</v>
      </c>
      <c r="U18" s="119">
        <v>45166</v>
      </c>
      <c r="V18" s="134" t="s">
        <v>33</v>
      </c>
      <c r="W18" s="124" t="s">
        <v>34</v>
      </c>
      <c r="X18" s="125"/>
      <c r="Y18" s="125"/>
      <c r="Z18" s="125"/>
      <c r="AA18" s="125"/>
    </row>
    <row r="19" spans="1:27" s="236" customFormat="1" ht="15.6" customHeight="1" x14ac:dyDescent="0.3">
      <c r="A19" s="221">
        <v>3</v>
      </c>
      <c r="B19" s="222" t="s">
        <v>42</v>
      </c>
      <c r="C19" s="222" t="s">
        <v>40</v>
      </c>
      <c r="D19" s="222" t="s">
        <v>43</v>
      </c>
      <c r="E19" s="223" t="s">
        <v>32</v>
      </c>
      <c r="F19" s="224">
        <v>44713</v>
      </c>
      <c r="G19" s="225">
        <v>44896</v>
      </c>
      <c r="H19" s="226">
        <v>25000</v>
      </c>
      <c r="I19" s="227">
        <v>0</v>
      </c>
      <c r="J19" s="228">
        <v>25</v>
      </c>
      <c r="K19" s="229">
        <v>0</v>
      </c>
      <c r="L19" s="230">
        <f>H19*2.87%</f>
        <v>717.5</v>
      </c>
      <c r="M19" s="231">
        <f>H19*7.1%</f>
        <v>1774.9999999999998</v>
      </c>
      <c r="N19" s="232">
        <v>300</v>
      </c>
      <c r="O19" s="228">
        <v>760</v>
      </c>
      <c r="P19" s="233">
        <f>H19*7.09%</f>
        <v>1772.5000000000002</v>
      </c>
      <c r="Q19" s="228">
        <v>0</v>
      </c>
      <c r="R19" s="229">
        <f>L19+O19</f>
        <v>1477.5</v>
      </c>
      <c r="S19" s="231">
        <f t="shared" si="2"/>
        <v>1502.5</v>
      </c>
      <c r="T19" s="228">
        <f t="shared" si="3"/>
        <v>3847.5</v>
      </c>
      <c r="U19" s="228">
        <f>H19-S19</f>
        <v>23497.5</v>
      </c>
      <c r="V19" s="221" t="s">
        <v>33</v>
      </c>
      <c r="W19" s="234" t="s">
        <v>34</v>
      </c>
      <c r="X19" s="235"/>
      <c r="Y19" s="235"/>
      <c r="Z19" s="235"/>
      <c r="AA19" s="235"/>
    </row>
    <row r="20" spans="1:27" s="126" customFormat="1" ht="18.75" customHeight="1" x14ac:dyDescent="0.3">
      <c r="A20" s="113">
        <v>4</v>
      </c>
      <c r="B20" s="114" t="s">
        <v>52</v>
      </c>
      <c r="C20" s="114" t="s">
        <v>50</v>
      </c>
      <c r="D20" s="114" t="s">
        <v>53</v>
      </c>
      <c r="E20" s="115" t="s">
        <v>32</v>
      </c>
      <c r="F20" s="116">
        <v>44743</v>
      </c>
      <c r="G20" s="117">
        <v>44927</v>
      </c>
      <c r="H20" s="118">
        <v>50000</v>
      </c>
      <c r="I20" s="119">
        <v>1854</v>
      </c>
      <c r="J20" s="120">
        <v>25</v>
      </c>
      <c r="K20" s="121">
        <v>0</v>
      </c>
      <c r="L20" s="122">
        <f>H20*2.87%</f>
        <v>1435</v>
      </c>
      <c r="M20" s="119">
        <f>H20*7.1%</f>
        <v>3549.9999999999995</v>
      </c>
      <c r="N20" s="119">
        <v>600</v>
      </c>
      <c r="O20" s="119">
        <v>1520</v>
      </c>
      <c r="P20" s="119">
        <v>3545.0000000000005</v>
      </c>
      <c r="Q20" s="119">
        <v>0</v>
      </c>
      <c r="R20" s="119">
        <v>2955</v>
      </c>
      <c r="S20" s="119">
        <f t="shared" si="2"/>
        <v>4834</v>
      </c>
      <c r="T20" s="119">
        <f t="shared" si="3"/>
        <v>7695</v>
      </c>
      <c r="U20" s="119">
        <v>45166</v>
      </c>
      <c r="V20" s="113" t="s">
        <v>38</v>
      </c>
      <c r="W20" s="124" t="s">
        <v>34</v>
      </c>
      <c r="X20" s="125"/>
      <c r="Y20" s="125"/>
      <c r="Z20" s="125"/>
      <c r="AA20" s="125"/>
    </row>
    <row r="21" spans="1:27" s="112" customFormat="1" ht="14.25" customHeight="1" x14ac:dyDescent="0.3">
      <c r="A21" s="99">
        <v>5</v>
      </c>
      <c r="B21" s="100" t="s">
        <v>49</v>
      </c>
      <c r="C21" s="100" t="s">
        <v>50</v>
      </c>
      <c r="D21" s="100" t="s">
        <v>51</v>
      </c>
      <c r="E21" s="101" t="s">
        <v>32</v>
      </c>
      <c r="F21" s="102">
        <v>44743</v>
      </c>
      <c r="G21" s="103">
        <v>44927</v>
      </c>
      <c r="H21" s="104">
        <v>90000</v>
      </c>
      <c r="I21" s="291">
        <v>9753.1200000000008</v>
      </c>
      <c r="J21" s="106">
        <v>25</v>
      </c>
      <c r="K21" s="107">
        <v>0</v>
      </c>
      <c r="L21" s="108">
        <f>H21*2.87%</f>
        <v>2583</v>
      </c>
      <c r="M21" s="105">
        <f>H21*7.1%</f>
        <v>6389.9999999999991</v>
      </c>
      <c r="N21" s="109">
        <v>845.65</v>
      </c>
      <c r="O21" s="106">
        <f>H21*3.04%</f>
        <v>2736</v>
      </c>
      <c r="P21" s="290">
        <f>H21*7.09%</f>
        <v>6381</v>
      </c>
      <c r="Q21" s="106">
        <v>0</v>
      </c>
      <c r="R21" s="107">
        <f>L21+O21</f>
        <v>5319</v>
      </c>
      <c r="S21" s="105">
        <f t="shared" si="2"/>
        <v>15097.12</v>
      </c>
      <c r="T21" s="106">
        <f t="shared" si="3"/>
        <v>13616.649999999998</v>
      </c>
      <c r="U21" s="106">
        <f>H21-S21</f>
        <v>74902.880000000005</v>
      </c>
      <c r="V21" s="99" t="s">
        <v>38</v>
      </c>
      <c r="W21" s="110" t="s">
        <v>34</v>
      </c>
      <c r="X21" s="111"/>
      <c r="Y21" s="111"/>
      <c r="Z21" s="111"/>
      <c r="AA21" s="111"/>
    </row>
    <row r="22" spans="1:27" s="219" customFormat="1" ht="14.25" customHeight="1" x14ac:dyDescent="0.3">
      <c r="A22" s="207">
        <v>6</v>
      </c>
      <c r="B22" s="208" t="s">
        <v>35</v>
      </c>
      <c r="C22" s="208" t="s">
        <v>36</v>
      </c>
      <c r="D22" s="208" t="s">
        <v>37</v>
      </c>
      <c r="E22" s="209" t="s">
        <v>32</v>
      </c>
      <c r="F22" s="210">
        <v>44682</v>
      </c>
      <c r="G22" s="211">
        <v>44866</v>
      </c>
      <c r="H22" s="98">
        <v>45000</v>
      </c>
      <c r="I22" s="213">
        <v>1148.33</v>
      </c>
      <c r="J22" s="213">
        <v>25</v>
      </c>
      <c r="K22" s="214">
        <v>0</v>
      </c>
      <c r="L22" s="215">
        <f>H22*2.87%</f>
        <v>1291.5</v>
      </c>
      <c r="M22" s="216">
        <f>H22*7.1%</f>
        <v>3194.9999999999995</v>
      </c>
      <c r="N22" s="216">
        <v>540</v>
      </c>
      <c r="O22" s="216">
        <f>H22*3.04%</f>
        <v>1368</v>
      </c>
      <c r="P22" s="216">
        <f>H22*7.09%</f>
        <v>3190.5</v>
      </c>
      <c r="Q22" s="216">
        <v>0</v>
      </c>
      <c r="R22" s="216">
        <f>L22+O22</f>
        <v>2659.5</v>
      </c>
      <c r="S22" s="216">
        <f t="shared" si="2"/>
        <v>3832.83</v>
      </c>
      <c r="T22" s="216">
        <f t="shared" si="3"/>
        <v>6925.5</v>
      </c>
      <c r="U22" s="216">
        <f>H22-S22</f>
        <v>41167.17</v>
      </c>
      <c r="V22" s="207" t="s">
        <v>38</v>
      </c>
      <c r="W22" s="207" t="s">
        <v>34</v>
      </c>
      <c r="X22" s="218"/>
      <c r="Y22" s="218"/>
      <c r="Z22" s="218"/>
      <c r="AA22" s="218"/>
    </row>
    <row r="23" spans="1:27" s="126" customFormat="1" ht="14.25" customHeight="1" x14ac:dyDescent="0.3">
      <c r="A23" s="113">
        <v>7</v>
      </c>
      <c r="B23" s="114" t="s">
        <v>121</v>
      </c>
      <c r="C23" s="114" t="s">
        <v>82</v>
      </c>
      <c r="D23" s="114" t="s">
        <v>30</v>
      </c>
      <c r="E23" s="115" t="s">
        <v>32</v>
      </c>
      <c r="F23" s="116">
        <v>44713</v>
      </c>
      <c r="G23" s="117">
        <v>44896</v>
      </c>
      <c r="H23" s="118">
        <v>50000</v>
      </c>
      <c r="I23" s="119">
        <v>1854</v>
      </c>
      <c r="J23" s="120">
        <v>25</v>
      </c>
      <c r="K23" s="121">
        <f>1000+300</f>
        <v>1300</v>
      </c>
      <c r="L23" s="122">
        <f>H23*2.87%</f>
        <v>1435</v>
      </c>
      <c r="M23" s="120">
        <f>H23*7.1%</f>
        <v>3549.9999999999995</v>
      </c>
      <c r="N23" s="123">
        <v>240</v>
      </c>
      <c r="O23" s="120">
        <v>1520</v>
      </c>
      <c r="P23" s="120">
        <f>H23*7.09%</f>
        <v>3545.0000000000005</v>
      </c>
      <c r="Q23" s="120">
        <v>0</v>
      </c>
      <c r="R23" s="120">
        <f>L23+O23</f>
        <v>2955</v>
      </c>
      <c r="S23" s="119">
        <f t="shared" si="2"/>
        <v>6134</v>
      </c>
      <c r="T23" s="120">
        <f t="shared" si="3"/>
        <v>7335</v>
      </c>
      <c r="U23" s="120">
        <f>H23-S23</f>
        <v>43866</v>
      </c>
      <c r="V23" s="113" t="s">
        <v>33</v>
      </c>
      <c r="W23" s="124" t="s">
        <v>34</v>
      </c>
      <c r="X23" s="125"/>
      <c r="Y23" s="125"/>
      <c r="Z23" s="125"/>
      <c r="AA23" s="125"/>
    </row>
    <row r="24" spans="1:27" s="206" customFormat="1" ht="15.75" customHeight="1" x14ac:dyDescent="0.3">
      <c r="A24" s="195">
        <v>8</v>
      </c>
      <c r="B24" s="265" t="s">
        <v>44</v>
      </c>
      <c r="C24" s="196" t="s">
        <v>45</v>
      </c>
      <c r="D24" s="266" t="s">
        <v>46</v>
      </c>
      <c r="E24" s="197" t="s">
        <v>32</v>
      </c>
      <c r="F24" s="199">
        <v>44713</v>
      </c>
      <c r="G24" s="267">
        <v>44896</v>
      </c>
      <c r="H24" s="263">
        <v>75000</v>
      </c>
      <c r="I24" s="200">
        <v>6309.38</v>
      </c>
      <c r="J24" s="201">
        <v>25</v>
      </c>
      <c r="K24" s="202">
        <v>0</v>
      </c>
      <c r="L24" s="203">
        <f>H24*2.87%</f>
        <v>2152.5</v>
      </c>
      <c r="M24" s="201">
        <f>H24*7.1%</f>
        <v>5324.9999999999991</v>
      </c>
      <c r="N24" s="201">
        <v>780.6</v>
      </c>
      <c r="O24" s="201">
        <v>2280</v>
      </c>
      <c r="P24" s="200">
        <f>H24*7.09%</f>
        <v>5317.5</v>
      </c>
      <c r="Q24" s="204">
        <v>0</v>
      </c>
      <c r="R24" s="202">
        <f>L24+O24</f>
        <v>4432.5</v>
      </c>
      <c r="S24" s="204">
        <f t="shared" si="2"/>
        <v>10766.880000000001</v>
      </c>
      <c r="T24" s="204">
        <f t="shared" si="3"/>
        <v>11423.099999999999</v>
      </c>
      <c r="U24" s="201">
        <f>H24-S24</f>
        <v>64233.119999999995</v>
      </c>
      <c r="V24" s="195" t="s">
        <v>33</v>
      </c>
      <c r="W24" s="262" t="s">
        <v>34</v>
      </c>
      <c r="X24" s="205"/>
      <c r="Y24" s="205"/>
      <c r="Z24" s="205"/>
      <c r="AA24" s="205"/>
    </row>
    <row r="25" spans="1:27" s="126" customFormat="1" ht="14.25" customHeight="1" x14ac:dyDescent="0.3">
      <c r="A25" s="113">
        <v>9</v>
      </c>
      <c r="B25" s="114" t="s">
        <v>131</v>
      </c>
      <c r="C25" s="114" t="s">
        <v>132</v>
      </c>
      <c r="D25" s="114" t="s">
        <v>133</v>
      </c>
      <c r="E25" s="115" t="s">
        <v>32</v>
      </c>
      <c r="F25" s="116">
        <v>44835</v>
      </c>
      <c r="G25" s="117">
        <v>45017</v>
      </c>
      <c r="H25" s="118">
        <v>50000</v>
      </c>
      <c r="I25" s="135">
        <v>1854</v>
      </c>
      <c r="J25" s="120">
        <v>25</v>
      </c>
      <c r="K25" s="121">
        <v>0</v>
      </c>
      <c r="L25" s="122">
        <f>H25*2.87%</f>
        <v>1435</v>
      </c>
      <c r="M25" s="119">
        <v>3549.9999999999995</v>
      </c>
      <c r="N25" s="119">
        <v>600</v>
      </c>
      <c r="O25" s="119">
        <v>1520</v>
      </c>
      <c r="P25" s="135">
        <v>3545.0000000000005</v>
      </c>
      <c r="Q25" s="119">
        <v>0</v>
      </c>
      <c r="R25" s="122">
        <v>2955</v>
      </c>
      <c r="S25" s="119">
        <f t="shared" si="2"/>
        <v>4834</v>
      </c>
      <c r="T25" s="119">
        <f t="shared" si="3"/>
        <v>7695</v>
      </c>
      <c r="U25" s="119">
        <v>45166</v>
      </c>
      <c r="V25" s="113" t="s">
        <v>33</v>
      </c>
      <c r="W25" s="124" t="s">
        <v>34</v>
      </c>
      <c r="X25" s="125"/>
      <c r="Y25" s="125"/>
      <c r="Z25" s="125"/>
      <c r="AA25" s="125"/>
    </row>
    <row r="26" spans="1:27" s="126" customFormat="1" ht="14.25" customHeight="1" x14ac:dyDescent="0.3">
      <c r="A26" s="113">
        <v>10</v>
      </c>
      <c r="B26" s="114" t="s">
        <v>94</v>
      </c>
      <c r="C26" s="136" t="s">
        <v>95</v>
      </c>
      <c r="D26" s="136" t="s">
        <v>96</v>
      </c>
      <c r="E26" s="115" t="s">
        <v>32</v>
      </c>
      <c r="F26" s="116">
        <v>44774</v>
      </c>
      <c r="G26" s="117">
        <v>44958</v>
      </c>
      <c r="H26" s="118">
        <v>50000</v>
      </c>
      <c r="I26" s="135">
        <v>1854</v>
      </c>
      <c r="J26" s="120">
        <v>25</v>
      </c>
      <c r="K26" s="121">
        <v>0</v>
      </c>
      <c r="L26" s="122">
        <f>H26*2.87%</f>
        <v>1435</v>
      </c>
      <c r="M26" s="119">
        <v>3549.9999999999995</v>
      </c>
      <c r="N26" s="119">
        <v>600</v>
      </c>
      <c r="O26" s="119">
        <v>1520</v>
      </c>
      <c r="P26" s="135">
        <v>3545.0000000000005</v>
      </c>
      <c r="Q26" s="119">
        <v>0</v>
      </c>
      <c r="R26" s="122">
        <v>2955</v>
      </c>
      <c r="S26" s="119">
        <f t="shared" si="2"/>
        <v>4834</v>
      </c>
      <c r="T26" s="119">
        <f t="shared" si="3"/>
        <v>7695</v>
      </c>
      <c r="U26" s="119">
        <v>45166</v>
      </c>
      <c r="V26" s="113" t="s">
        <v>33</v>
      </c>
      <c r="W26" s="124" t="s">
        <v>34</v>
      </c>
      <c r="X26" s="125"/>
      <c r="Y26" s="125"/>
      <c r="Z26" s="125"/>
      <c r="AA26" s="125"/>
    </row>
    <row r="27" spans="1:27" s="206" customFormat="1" ht="17.25" customHeight="1" x14ac:dyDescent="0.3">
      <c r="A27" s="195">
        <v>11</v>
      </c>
      <c r="B27" s="265" t="s">
        <v>137</v>
      </c>
      <c r="C27" s="196" t="s">
        <v>54</v>
      </c>
      <c r="D27" s="196" t="s">
        <v>55</v>
      </c>
      <c r="E27" s="197" t="s">
        <v>32</v>
      </c>
      <c r="F27" s="199">
        <v>44713</v>
      </c>
      <c r="G27" s="199">
        <v>44896</v>
      </c>
      <c r="H27" s="263">
        <v>75000</v>
      </c>
      <c r="I27" s="200">
        <v>6309.38</v>
      </c>
      <c r="J27" s="201">
        <v>25</v>
      </c>
      <c r="K27" s="202">
        <v>0</v>
      </c>
      <c r="L27" s="203">
        <f>H27*2.87%</f>
        <v>2152.5</v>
      </c>
      <c r="M27" s="201">
        <f t="shared" ref="M27:M55" si="4">H27*7.1%</f>
        <v>5324.9999999999991</v>
      </c>
      <c r="N27" s="201">
        <v>780.6</v>
      </c>
      <c r="O27" s="201">
        <v>2280</v>
      </c>
      <c r="P27" s="200">
        <f t="shared" ref="P27:P32" si="5">H27*7.09%</f>
        <v>5317.5</v>
      </c>
      <c r="Q27" s="204">
        <v>0</v>
      </c>
      <c r="R27" s="202">
        <f t="shared" ref="R27:R34" si="6">L27+O27</f>
        <v>4432.5</v>
      </c>
      <c r="S27" s="204">
        <f t="shared" si="2"/>
        <v>10766.880000000001</v>
      </c>
      <c r="T27" s="204">
        <f t="shared" si="3"/>
        <v>11423.099999999999</v>
      </c>
      <c r="U27" s="201">
        <f t="shared" ref="U27:U34" si="7">H27-S27</f>
        <v>64233.119999999995</v>
      </c>
      <c r="V27" s="195" t="s">
        <v>38</v>
      </c>
      <c r="W27" s="262" t="s">
        <v>34</v>
      </c>
      <c r="X27" s="205"/>
      <c r="Y27" s="205"/>
      <c r="Z27" s="205"/>
      <c r="AA27" s="205"/>
    </row>
    <row r="28" spans="1:27" s="206" customFormat="1" ht="14.25" customHeight="1" x14ac:dyDescent="0.3">
      <c r="A28" s="195">
        <v>12</v>
      </c>
      <c r="B28" s="265" t="s">
        <v>56</v>
      </c>
      <c r="C28" s="196" t="s">
        <v>57</v>
      </c>
      <c r="D28" s="266" t="s">
        <v>58</v>
      </c>
      <c r="E28" s="197" t="s">
        <v>32</v>
      </c>
      <c r="F28" s="199">
        <v>44805</v>
      </c>
      <c r="G28" s="199">
        <v>44986</v>
      </c>
      <c r="H28" s="261">
        <v>75000</v>
      </c>
      <c r="I28" s="200">
        <v>6309.38</v>
      </c>
      <c r="J28" s="201">
        <v>25</v>
      </c>
      <c r="K28" s="202">
        <f>1000+500</f>
        <v>1500</v>
      </c>
      <c r="L28" s="203">
        <f>H28*2.87%</f>
        <v>2152.5</v>
      </c>
      <c r="M28" s="201">
        <f t="shared" si="4"/>
        <v>5324.9999999999991</v>
      </c>
      <c r="N28" s="201">
        <v>780.6</v>
      </c>
      <c r="O28" s="201">
        <v>2280</v>
      </c>
      <c r="P28" s="200">
        <f t="shared" si="5"/>
        <v>5317.5</v>
      </c>
      <c r="Q28" s="204">
        <v>0</v>
      </c>
      <c r="R28" s="202">
        <f t="shared" si="6"/>
        <v>4432.5</v>
      </c>
      <c r="S28" s="204">
        <f t="shared" si="2"/>
        <v>12266.880000000001</v>
      </c>
      <c r="T28" s="204">
        <f t="shared" si="3"/>
        <v>11423.099999999999</v>
      </c>
      <c r="U28" s="201">
        <f t="shared" si="7"/>
        <v>62733.119999999995</v>
      </c>
      <c r="V28" s="195" t="s">
        <v>33</v>
      </c>
      <c r="W28" s="262" t="s">
        <v>34</v>
      </c>
      <c r="X28" s="205"/>
      <c r="Y28" s="205"/>
      <c r="Z28" s="205"/>
      <c r="AA28" s="205"/>
    </row>
    <row r="29" spans="1:27" s="186" customFormat="1" ht="15.75" customHeight="1" x14ac:dyDescent="0.3">
      <c r="A29" s="174">
        <v>13</v>
      </c>
      <c r="B29" s="175" t="s">
        <v>39</v>
      </c>
      <c r="C29" s="175" t="s">
        <v>40</v>
      </c>
      <c r="D29" s="187" t="s">
        <v>41</v>
      </c>
      <c r="E29" s="176" t="s">
        <v>32</v>
      </c>
      <c r="F29" s="177">
        <v>44743</v>
      </c>
      <c r="G29" s="188">
        <v>44927</v>
      </c>
      <c r="H29" s="189">
        <v>30000</v>
      </c>
      <c r="I29" s="180">
        <v>0</v>
      </c>
      <c r="J29" s="181">
        <v>25</v>
      </c>
      <c r="K29" s="182">
        <v>0</v>
      </c>
      <c r="L29" s="183">
        <f>H29*2.87%</f>
        <v>861</v>
      </c>
      <c r="M29" s="184">
        <f t="shared" si="4"/>
        <v>2130</v>
      </c>
      <c r="N29" s="184">
        <v>360</v>
      </c>
      <c r="O29" s="184">
        <f>H29*3.04%</f>
        <v>912</v>
      </c>
      <c r="P29" s="180">
        <f t="shared" si="5"/>
        <v>2127</v>
      </c>
      <c r="Q29" s="184">
        <v>0</v>
      </c>
      <c r="R29" s="183">
        <f t="shared" si="6"/>
        <v>1773</v>
      </c>
      <c r="S29" s="184">
        <f t="shared" si="2"/>
        <v>1798</v>
      </c>
      <c r="T29" s="184">
        <f t="shared" si="3"/>
        <v>4617</v>
      </c>
      <c r="U29" s="184">
        <f t="shared" si="7"/>
        <v>28202</v>
      </c>
      <c r="V29" s="174" t="s">
        <v>38</v>
      </c>
      <c r="W29" s="190" t="s">
        <v>34</v>
      </c>
      <c r="X29" s="185"/>
      <c r="Y29" s="185"/>
      <c r="Z29" s="185"/>
      <c r="AA29" s="185"/>
    </row>
    <row r="30" spans="1:27" s="126" customFormat="1" ht="17.25" customHeight="1" x14ac:dyDescent="0.25">
      <c r="A30" s="113">
        <v>14</v>
      </c>
      <c r="B30" s="137" t="s">
        <v>59</v>
      </c>
      <c r="C30" s="138" t="s">
        <v>60</v>
      </c>
      <c r="D30" s="137" t="s">
        <v>61</v>
      </c>
      <c r="E30" s="115" t="s">
        <v>32</v>
      </c>
      <c r="F30" s="127">
        <v>44713</v>
      </c>
      <c r="G30" s="116">
        <v>44896</v>
      </c>
      <c r="H30" s="139">
        <v>50000</v>
      </c>
      <c r="I30" s="130">
        <v>1854</v>
      </c>
      <c r="J30" s="132">
        <v>25</v>
      </c>
      <c r="K30" s="121">
        <v>0</v>
      </c>
      <c r="L30" s="122">
        <f>H30*2.87%</f>
        <v>1435</v>
      </c>
      <c r="M30" s="119">
        <f t="shared" si="4"/>
        <v>3549.9999999999995</v>
      </c>
      <c r="N30" s="132">
        <v>600</v>
      </c>
      <c r="O30" s="132">
        <f>H30*3.04%</f>
        <v>1520</v>
      </c>
      <c r="P30" s="130">
        <f t="shared" si="5"/>
        <v>3545.0000000000005</v>
      </c>
      <c r="Q30" s="132">
        <v>0</v>
      </c>
      <c r="R30" s="133">
        <f t="shared" si="6"/>
        <v>2955</v>
      </c>
      <c r="S30" s="119">
        <f t="shared" si="2"/>
        <v>4834</v>
      </c>
      <c r="T30" s="119">
        <f t="shared" si="3"/>
        <v>7695</v>
      </c>
      <c r="U30" s="119">
        <f t="shared" si="7"/>
        <v>45166</v>
      </c>
      <c r="V30" s="134" t="s">
        <v>38</v>
      </c>
      <c r="W30" s="140" t="s">
        <v>34</v>
      </c>
      <c r="X30" s="125"/>
      <c r="Y30" s="125"/>
      <c r="Z30" s="125"/>
      <c r="AA30" s="125"/>
    </row>
    <row r="31" spans="1:27" ht="17.25" customHeight="1" x14ac:dyDescent="0.3">
      <c r="A31" s="18">
        <v>15</v>
      </c>
      <c r="B31" s="19" t="s">
        <v>62</v>
      </c>
      <c r="C31" s="19" t="s">
        <v>63</v>
      </c>
      <c r="D31" s="19" t="s">
        <v>64</v>
      </c>
      <c r="E31" s="20" t="s">
        <v>32</v>
      </c>
      <c r="F31" s="21">
        <v>44805</v>
      </c>
      <c r="G31" s="22">
        <v>44986</v>
      </c>
      <c r="H31" s="23">
        <v>24000</v>
      </c>
      <c r="I31" s="28">
        <v>0</v>
      </c>
      <c r="J31" s="28">
        <v>25</v>
      </c>
      <c r="K31" s="26">
        <v>0</v>
      </c>
      <c r="L31" s="27">
        <f>H31*2.87%</f>
        <v>688.8</v>
      </c>
      <c r="M31" s="28">
        <f t="shared" si="4"/>
        <v>1703.9999999999998</v>
      </c>
      <c r="N31" s="28">
        <v>288</v>
      </c>
      <c r="O31" s="28">
        <f>H31*3.04%</f>
        <v>729.6</v>
      </c>
      <c r="P31" s="28">
        <f t="shared" si="5"/>
        <v>1701.6000000000001</v>
      </c>
      <c r="Q31" s="28">
        <v>0</v>
      </c>
      <c r="R31" s="28">
        <f t="shared" si="6"/>
        <v>1418.4</v>
      </c>
      <c r="S31" s="28">
        <f t="shared" si="2"/>
        <v>1443.4</v>
      </c>
      <c r="T31" s="28">
        <f t="shared" si="3"/>
        <v>3693.6</v>
      </c>
      <c r="U31" s="28">
        <f t="shared" si="7"/>
        <v>22556.6</v>
      </c>
      <c r="V31" s="18" t="s">
        <v>38</v>
      </c>
      <c r="W31" s="18" t="s">
        <v>34</v>
      </c>
      <c r="X31" s="29"/>
      <c r="Y31" s="29"/>
      <c r="Z31" s="29"/>
      <c r="AA31" s="29"/>
    </row>
    <row r="32" spans="1:27" s="305" customFormat="1" ht="14.25" customHeight="1" x14ac:dyDescent="0.3">
      <c r="A32" s="292">
        <v>16</v>
      </c>
      <c r="B32" s="293" t="s">
        <v>88</v>
      </c>
      <c r="C32" s="293" t="s">
        <v>84</v>
      </c>
      <c r="D32" s="293" t="s">
        <v>89</v>
      </c>
      <c r="E32" s="294" t="s">
        <v>32</v>
      </c>
      <c r="F32" s="295">
        <v>44682</v>
      </c>
      <c r="G32" s="306">
        <v>44866</v>
      </c>
      <c r="H32" s="297">
        <v>46000</v>
      </c>
      <c r="I32" s="298">
        <v>1289.46</v>
      </c>
      <c r="J32" s="299">
        <v>25</v>
      </c>
      <c r="K32" s="300">
        <f>2000+3000</f>
        <v>5000</v>
      </c>
      <c r="L32" s="301">
        <f>H32*2.87%</f>
        <v>1320.2</v>
      </c>
      <c r="M32" s="302">
        <f t="shared" si="4"/>
        <v>3265.9999999999995</v>
      </c>
      <c r="N32" s="302">
        <v>1289.46</v>
      </c>
      <c r="O32" s="302">
        <f>H32*3.04%</f>
        <v>1398.4</v>
      </c>
      <c r="P32" s="303">
        <f t="shared" si="5"/>
        <v>3261.4</v>
      </c>
      <c r="Q32" s="302">
        <v>0</v>
      </c>
      <c r="R32" s="301">
        <f t="shared" si="6"/>
        <v>2718.6000000000004</v>
      </c>
      <c r="S32" s="302">
        <f t="shared" si="2"/>
        <v>9033.0600000000013</v>
      </c>
      <c r="T32" s="302">
        <f t="shared" si="3"/>
        <v>7816.8599999999988</v>
      </c>
      <c r="U32" s="302">
        <f t="shared" si="7"/>
        <v>36966.94</v>
      </c>
      <c r="V32" s="292" t="s">
        <v>33</v>
      </c>
      <c r="W32" s="307" t="s">
        <v>34</v>
      </c>
      <c r="X32" s="304"/>
      <c r="Y32" s="304"/>
      <c r="Z32" s="304"/>
      <c r="AA32" s="304"/>
    </row>
    <row r="33" spans="1:27" s="168" customFormat="1" ht="14.25" customHeight="1" x14ac:dyDescent="0.25">
      <c r="A33" s="158">
        <v>17</v>
      </c>
      <c r="B33" s="159" t="s">
        <v>68</v>
      </c>
      <c r="C33" s="160" t="s">
        <v>69</v>
      </c>
      <c r="D33" s="160" t="s">
        <v>70</v>
      </c>
      <c r="E33" s="161" t="s">
        <v>32</v>
      </c>
      <c r="F33" s="162">
        <v>44713</v>
      </c>
      <c r="G33" s="162">
        <v>44896</v>
      </c>
      <c r="H33" s="95">
        <v>40000</v>
      </c>
      <c r="I33" s="163">
        <v>442.65</v>
      </c>
      <c r="J33" s="94">
        <v>25</v>
      </c>
      <c r="K33" s="164">
        <v>0</v>
      </c>
      <c r="L33" s="165">
        <f>H33*2.87%</f>
        <v>1148</v>
      </c>
      <c r="M33" s="165">
        <f t="shared" si="4"/>
        <v>2839.9999999999995</v>
      </c>
      <c r="N33" s="94">
        <v>480</v>
      </c>
      <c r="O33" s="94">
        <v>1216</v>
      </c>
      <c r="P33" s="163">
        <v>2836</v>
      </c>
      <c r="Q33" s="94">
        <v>0</v>
      </c>
      <c r="R33" s="165">
        <f t="shared" si="6"/>
        <v>2364</v>
      </c>
      <c r="S33" s="94">
        <f t="shared" si="2"/>
        <v>2831.65</v>
      </c>
      <c r="T33" s="94">
        <f t="shared" si="3"/>
        <v>6156</v>
      </c>
      <c r="U33" s="94">
        <f t="shared" si="7"/>
        <v>37168.35</v>
      </c>
      <c r="V33" s="158" t="s">
        <v>33</v>
      </c>
      <c r="W33" s="166" t="s">
        <v>34</v>
      </c>
      <c r="X33" s="167"/>
      <c r="Y33" s="167"/>
      <c r="Z33" s="167"/>
      <c r="AA33" s="167"/>
    </row>
    <row r="34" spans="1:27" s="251" customFormat="1" ht="17.25" customHeight="1" x14ac:dyDescent="0.25">
      <c r="A34" s="238">
        <v>18</v>
      </c>
      <c r="B34" s="253" t="s">
        <v>71</v>
      </c>
      <c r="C34" s="239" t="s">
        <v>72</v>
      </c>
      <c r="D34" s="254" t="s">
        <v>73</v>
      </c>
      <c r="E34" s="241" t="s">
        <v>32</v>
      </c>
      <c r="F34" s="242">
        <v>44713</v>
      </c>
      <c r="G34" s="242">
        <v>44896</v>
      </c>
      <c r="H34" s="244">
        <v>65000</v>
      </c>
      <c r="I34" s="245">
        <v>4427.58</v>
      </c>
      <c r="J34" s="246">
        <v>25</v>
      </c>
      <c r="K34" s="247">
        <v>0</v>
      </c>
      <c r="L34" s="248">
        <f>H34*2.87%</f>
        <v>1865.5</v>
      </c>
      <c r="M34" s="246">
        <f t="shared" si="4"/>
        <v>4615</v>
      </c>
      <c r="N34" s="246">
        <v>780</v>
      </c>
      <c r="O34" s="246">
        <f>H34*3.04%</f>
        <v>1976</v>
      </c>
      <c r="P34" s="245">
        <f>H34*7.09%</f>
        <v>4608.5</v>
      </c>
      <c r="Q34" s="246">
        <v>0</v>
      </c>
      <c r="R34" s="248">
        <f t="shared" si="6"/>
        <v>3841.5</v>
      </c>
      <c r="S34" s="246">
        <f t="shared" si="2"/>
        <v>8294.08</v>
      </c>
      <c r="T34" s="246">
        <f t="shared" si="3"/>
        <v>10003.5</v>
      </c>
      <c r="U34" s="246">
        <f t="shared" si="7"/>
        <v>56705.919999999998</v>
      </c>
      <c r="V34" s="238" t="s">
        <v>38</v>
      </c>
      <c r="W34" s="249" t="s">
        <v>34</v>
      </c>
      <c r="X34" s="250"/>
      <c r="Y34" s="250"/>
      <c r="Z34" s="250"/>
      <c r="AA34" s="250"/>
    </row>
    <row r="35" spans="1:27" s="168" customFormat="1" ht="18.75" customHeight="1" x14ac:dyDescent="0.3">
      <c r="A35" s="158">
        <v>19</v>
      </c>
      <c r="B35" s="160" t="s">
        <v>47</v>
      </c>
      <c r="C35" s="160" t="s">
        <v>45</v>
      </c>
      <c r="D35" s="160" t="s">
        <v>48</v>
      </c>
      <c r="E35" s="161" t="s">
        <v>32</v>
      </c>
      <c r="F35" s="162">
        <v>44835</v>
      </c>
      <c r="G35" s="169">
        <v>45017</v>
      </c>
      <c r="H35" s="96">
        <v>40000</v>
      </c>
      <c r="I35" s="163">
        <v>442.65</v>
      </c>
      <c r="J35" s="170">
        <v>25</v>
      </c>
      <c r="K35" s="164">
        <v>0</v>
      </c>
      <c r="L35" s="165">
        <f>H35*2.87%</f>
        <v>1148</v>
      </c>
      <c r="M35" s="94">
        <f t="shared" si="4"/>
        <v>2839.9999999999995</v>
      </c>
      <c r="N35" s="171">
        <v>520</v>
      </c>
      <c r="O35" s="170">
        <f>H35*3.04%</f>
        <v>1216</v>
      </c>
      <c r="P35" s="172">
        <v>2836</v>
      </c>
      <c r="Q35" s="170">
        <v>0</v>
      </c>
      <c r="R35" s="164">
        <v>2364</v>
      </c>
      <c r="S35" s="94">
        <f t="shared" si="2"/>
        <v>2831.65</v>
      </c>
      <c r="T35" s="170">
        <f t="shared" si="3"/>
        <v>6196</v>
      </c>
      <c r="U35" s="170">
        <v>37168.35</v>
      </c>
      <c r="V35" s="158" t="s">
        <v>33</v>
      </c>
      <c r="W35" s="173" t="s">
        <v>34</v>
      </c>
      <c r="X35" s="167"/>
      <c r="Y35" s="167"/>
      <c r="Z35" s="167"/>
      <c r="AA35" s="167"/>
    </row>
    <row r="36" spans="1:27" s="283" customFormat="1" ht="18.75" customHeight="1" x14ac:dyDescent="0.3">
      <c r="A36" s="269">
        <v>20</v>
      </c>
      <c r="B36" s="270" t="s">
        <v>74</v>
      </c>
      <c r="C36" s="284" t="s">
        <v>75</v>
      </c>
      <c r="D36" s="270" t="s">
        <v>76</v>
      </c>
      <c r="E36" s="271" t="s">
        <v>32</v>
      </c>
      <c r="F36" s="272">
        <v>44682</v>
      </c>
      <c r="G36" s="273">
        <v>44866</v>
      </c>
      <c r="H36" s="97">
        <v>100000</v>
      </c>
      <c r="I36" s="285">
        <v>12105.37</v>
      </c>
      <c r="J36" s="279">
        <v>25</v>
      </c>
      <c r="K36" s="277">
        <v>0</v>
      </c>
      <c r="L36" s="278">
        <f>H36*2.87%</f>
        <v>2870</v>
      </c>
      <c r="M36" s="279">
        <f t="shared" si="4"/>
        <v>7099.9999999999991</v>
      </c>
      <c r="N36" s="286">
        <v>780.6</v>
      </c>
      <c r="O36" s="279">
        <v>3040</v>
      </c>
      <c r="P36" s="287">
        <v>7090.0000000000009</v>
      </c>
      <c r="Q36" s="279">
        <v>0</v>
      </c>
      <c r="R36" s="278">
        <v>5910</v>
      </c>
      <c r="S36" s="279">
        <f t="shared" si="2"/>
        <v>18040.370000000003</v>
      </c>
      <c r="T36" s="279">
        <f t="shared" si="3"/>
        <v>14970.6</v>
      </c>
      <c r="U36" s="279">
        <v>81959.63</v>
      </c>
      <c r="V36" s="269" t="s">
        <v>38</v>
      </c>
      <c r="W36" s="288" t="s">
        <v>34</v>
      </c>
      <c r="X36" s="282"/>
      <c r="Y36" s="282"/>
      <c r="Z36" s="282"/>
      <c r="AA36" s="282"/>
    </row>
    <row r="37" spans="1:27" s="126" customFormat="1" ht="18.75" customHeight="1" x14ac:dyDescent="0.3">
      <c r="A37" s="113">
        <v>21</v>
      </c>
      <c r="B37" s="114" t="s">
        <v>122</v>
      </c>
      <c r="C37" s="114" t="s">
        <v>82</v>
      </c>
      <c r="D37" s="114" t="s">
        <v>30</v>
      </c>
      <c r="E37" s="115" t="s">
        <v>32</v>
      </c>
      <c r="F37" s="116">
        <v>44713</v>
      </c>
      <c r="G37" s="117">
        <v>44896</v>
      </c>
      <c r="H37" s="118">
        <v>50000</v>
      </c>
      <c r="I37" s="141">
        <v>1627.13</v>
      </c>
      <c r="J37" s="120">
        <v>25</v>
      </c>
      <c r="K37" s="121">
        <v>300</v>
      </c>
      <c r="L37" s="122">
        <f>H37*2.87%</f>
        <v>1435</v>
      </c>
      <c r="M37" s="119">
        <f t="shared" si="4"/>
        <v>3549.9999999999995</v>
      </c>
      <c r="N37" s="119">
        <v>540</v>
      </c>
      <c r="O37" s="119">
        <f>H37*3.04%</f>
        <v>1520</v>
      </c>
      <c r="P37" s="135">
        <f>H37*7.09%</f>
        <v>3545.0000000000005</v>
      </c>
      <c r="Q37" s="119">
        <v>1512.45</v>
      </c>
      <c r="R37" s="122">
        <f>L37+O37</f>
        <v>2955</v>
      </c>
      <c r="S37" s="119">
        <f t="shared" si="2"/>
        <v>6419.58</v>
      </c>
      <c r="T37" s="119">
        <f t="shared" si="3"/>
        <v>7635</v>
      </c>
      <c r="U37" s="119">
        <f>H37-S37</f>
        <v>43580.42</v>
      </c>
      <c r="V37" s="113" t="s">
        <v>38</v>
      </c>
      <c r="W37" s="124" t="s">
        <v>34</v>
      </c>
      <c r="X37" s="125"/>
      <c r="Y37" s="125"/>
      <c r="Z37" s="125"/>
      <c r="AA37" s="125"/>
    </row>
    <row r="38" spans="1:27" s="157" customFormat="1" ht="18.75" customHeight="1" x14ac:dyDescent="0.3">
      <c r="A38" s="145">
        <v>22</v>
      </c>
      <c r="B38" s="147" t="s">
        <v>77</v>
      </c>
      <c r="C38" s="147" t="s">
        <v>78</v>
      </c>
      <c r="D38" s="147" t="s">
        <v>79</v>
      </c>
      <c r="E38" s="148" t="s">
        <v>32</v>
      </c>
      <c r="F38" s="149">
        <v>44835</v>
      </c>
      <c r="G38" s="257">
        <v>45017</v>
      </c>
      <c r="H38" s="258">
        <v>60000</v>
      </c>
      <c r="I38" s="151">
        <v>3486.68</v>
      </c>
      <c r="J38" s="152">
        <v>25</v>
      </c>
      <c r="K38" s="153">
        <v>0</v>
      </c>
      <c r="L38" s="154">
        <f>H38*2.87%</f>
        <v>1722</v>
      </c>
      <c r="M38" s="152">
        <f t="shared" si="4"/>
        <v>4260</v>
      </c>
      <c r="N38" s="152">
        <v>720</v>
      </c>
      <c r="O38" s="152">
        <v>1824</v>
      </c>
      <c r="P38" s="151">
        <v>4254</v>
      </c>
      <c r="Q38" s="152">
        <v>0</v>
      </c>
      <c r="R38" s="154">
        <f>L38+O38</f>
        <v>3546</v>
      </c>
      <c r="S38" s="152">
        <f t="shared" si="2"/>
        <v>7057.68</v>
      </c>
      <c r="T38" s="152">
        <f t="shared" si="3"/>
        <v>9234</v>
      </c>
      <c r="U38" s="152">
        <f>H38-S38</f>
        <v>52942.32</v>
      </c>
      <c r="V38" s="145" t="s">
        <v>38</v>
      </c>
      <c r="W38" s="155" t="s">
        <v>34</v>
      </c>
      <c r="X38" s="156"/>
      <c r="Y38" s="156"/>
      <c r="Z38" s="156"/>
      <c r="AA38" s="156"/>
    </row>
    <row r="39" spans="1:27" s="157" customFormat="1" ht="15.75" customHeight="1" x14ac:dyDescent="0.3">
      <c r="A39" s="145">
        <v>23</v>
      </c>
      <c r="B39" s="147" t="s">
        <v>80</v>
      </c>
      <c r="C39" s="147" t="s">
        <v>81</v>
      </c>
      <c r="D39" s="147" t="s">
        <v>82</v>
      </c>
      <c r="E39" s="148" t="s">
        <v>32</v>
      </c>
      <c r="F39" s="149">
        <v>44835</v>
      </c>
      <c r="G39" s="259">
        <v>45017</v>
      </c>
      <c r="H39" s="150">
        <v>60000</v>
      </c>
      <c r="I39" s="151">
        <v>3486.68</v>
      </c>
      <c r="J39" s="152">
        <v>25</v>
      </c>
      <c r="K39" s="153">
        <v>0</v>
      </c>
      <c r="L39" s="154">
        <f>H39*2.87%</f>
        <v>1722</v>
      </c>
      <c r="M39" s="152">
        <f t="shared" si="4"/>
        <v>4260</v>
      </c>
      <c r="N39" s="152">
        <v>720</v>
      </c>
      <c r="O39" s="152">
        <v>1824</v>
      </c>
      <c r="P39" s="151">
        <v>4254</v>
      </c>
      <c r="Q39" s="152">
        <v>0</v>
      </c>
      <c r="R39" s="154">
        <f>L39+O39</f>
        <v>3546</v>
      </c>
      <c r="S39" s="152">
        <f t="shared" si="2"/>
        <v>7057.68</v>
      </c>
      <c r="T39" s="152">
        <f t="shared" si="3"/>
        <v>9234</v>
      </c>
      <c r="U39" s="152">
        <f>H39-S39</f>
        <v>52942.32</v>
      </c>
      <c r="V39" s="145" t="s">
        <v>33</v>
      </c>
      <c r="W39" s="145" t="s">
        <v>34</v>
      </c>
      <c r="X39" s="156"/>
      <c r="Y39" s="156"/>
      <c r="Z39" s="156"/>
      <c r="AA39" s="156"/>
    </row>
    <row r="40" spans="1:27" s="126" customFormat="1" ht="15.75" customHeight="1" x14ac:dyDescent="0.3">
      <c r="A40" s="113">
        <v>24</v>
      </c>
      <c r="B40" s="114" t="s">
        <v>65</v>
      </c>
      <c r="C40" s="138" t="s">
        <v>66</v>
      </c>
      <c r="D40" s="114" t="s">
        <v>67</v>
      </c>
      <c r="E40" s="115" t="s">
        <v>32</v>
      </c>
      <c r="F40" s="116">
        <v>44805</v>
      </c>
      <c r="G40" s="128">
        <v>44986</v>
      </c>
      <c r="H40" s="142">
        <v>50000</v>
      </c>
      <c r="I40" s="135">
        <v>1854</v>
      </c>
      <c r="J40" s="120">
        <v>25</v>
      </c>
      <c r="K40" s="121">
        <v>0</v>
      </c>
      <c r="L40" s="122">
        <f>H40*2.87%</f>
        <v>1435</v>
      </c>
      <c r="M40" s="119">
        <f t="shared" si="4"/>
        <v>3549.9999999999995</v>
      </c>
      <c r="N40" s="119">
        <v>600</v>
      </c>
      <c r="O40" s="119">
        <v>1520</v>
      </c>
      <c r="P40" s="135">
        <v>3545.0000000000005</v>
      </c>
      <c r="Q40" s="119">
        <v>0</v>
      </c>
      <c r="R40" s="122">
        <v>2955</v>
      </c>
      <c r="S40" s="119">
        <f t="shared" si="2"/>
        <v>4834</v>
      </c>
      <c r="T40" s="119">
        <f t="shared" si="3"/>
        <v>7695</v>
      </c>
      <c r="U40" s="119">
        <v>45166</v>
      </c>
      <c r="V40" s="113" t="s">
        <v>38</v>
      </c>
      <c r="W40" s="124" t="s">
        <v>34</v>
      </c>
      <c r="X40" s="125"/>
      <c r="Y40" s="125"/>
      <c r="Z40" s="125"/>
      <c r="AA40" s="125"/>
    </row>
    <row r="41" spans="1:27" s="157" customFormat="1" ht="18.75" customHeight="1" x14ac:dyDescent="0.3">
      <c r="A41" s="145">
        <v>25</v>
      </c>
      <c r="B41" s="147" t="s">
        <v>83</v>
      </c>
      <c r="C41" s="256" t="s">
        <v>84</v>
      </c>
      <c r="D41" s="147" t="s">
        <v>85</v>
      </c>
      <c r="E41" s="148" t="s">
        <v>32</v>
      </c>
      <c r="F41" s="149">
        <v>44682</v>
      </c>
      <c r="G41" s="257">
        <v>44866</v>
      </c>
      <c r="H41" s="258">
        <v>60000</v>
      </c>
      <c r="I41" s="151">
        <v>3486.68</v>
      </c>
      <c r="J41" s="152">
        <v>25</v>
      </c>
      <c r="K41" s="153">
        <v>0</v>
      </c>
      <c r="L41" s="154">
        <f>H41*2.87%</f>
        <v>1722</v>
      </c>
      <c r="M41" s="152">
        <f t="shared" si="4"/>
        <v>4260</v>
      </c>
      <c r="N41" s="152">
        <v>720</v>
      </c>
      <c r="O41" s="152">
        <v>1824</v>
      </c>
      <c r="P41" s="151">
        <v>4254</v>
      </c>
      <c r="Q41" s="152">
        <v>0</v>
      </c>
      <c r="R41" s="154">
        <f>L41+O41</f>
        <v>3546</v>
      </c>
      <c r="S41" s="152">
        <f t="shared" si="2"/>
        <v>7057.68</v>
      </c>
      <c r="T41" s="152">
        <f t="shared" si="3"/>
        <v>9234</v>
      </c>
      <c r="U41" s="152">
        <f>H41-S41</f>
        <v>52942.32</v>
      </c>
      <c r="V41" s="145" t="s">
        <v>33</v>
      </c>
      <c r="W41" s="155" t="s">
        <v>34</v>
      </c>
      <c r="X41" s="156"/>
      <c r="Y41" s="156"/>
      <c r="Z41" s="156"/>
      <c r="AA41" s="156"/>
    </row>
    <row r="42" spans="1:27" s="186" customFormat="1" ht="18.75" customHeight="1" x14ac:dyDescent="0.3">
      <c r="A42" s="174">
        <v>26</v>
      </c>
      <c r="B42" s="175" t="s">
        <v>123</v>
      </c>
      <c r="C42" s="175" t="s">
        <v>124</v>
      </c>
      <c r="D42" s="175" t="s">
        <v>81</v>
      </c>
      <c r="E42" s="176" t="s">
        <v>32</v>
      </c>
      <c r="F42" s="177">
        <v>44713</v>
      </c>
      <c r="G42" s="178">
        <v>44896</v>
      </c>
      <c r="H42" s="179">
        <v>30000</v>
      </c>
      <c r="I42" s="180">
        <v>0</v>
      </c>
      <c r="J42" s="181">
        <v>25</v>
      </c>
      <c r="K42" s="182">
        <v>0</v>
      </c>
      <c r="L42" s="183">
        <f>H42*2.87%</f>
        <v>861</v>
      </c>
      <c r="M42" s="184">
        <f t="shared" si="4"/>
        <v>2130</v>
      </c>
      <c r="N42" s="184">
        <v>360</v>
      </c>
      <c r="O42" s="184">
        <f>H42*3.04%</f>
        <v>912</v>
      </c>
      <c r="P42" s="180">
        <f>H42*7.09%</f>
        <v>2127</v>
      </c>
      <c r="Q42" s="184">
        <v>0</v>
      </c>
      <c r="R42" s="183">
        <f>L42+O42</f>
        <v>1773</v>
      </c>
      <c r="S42" s="184">
        <f t="shared" si="2"/>
        <v>1798</v>
      </c>
      <c r="T42" s="184">
        <f t="shared" si="3"/>
        <v>4617</v>
      </c>
      <c r="U42" s="184">
        <f>H42-S42</f>
        <v>28202</v>
      </c>
      <c r="V42" s="174" t="s">
        <v>38</v>
      </c>
      <c r="W42" s="190" t="s">
        <v>34</v>
      </c>
      <c r="X42" s="185"/>
      <c r="Y42" s="185"/>
      <c r="Z42" s="185"/>
      <c r="AA42" s="185"/>
    </row>
    <row r="43" spans="1:27" s="126" customFormat="1" ht="18.75" customHeight="1" x14ac:dyDescent="0.3">
      <c r="A43" s="113">
        <v>27</v>
      </c>
      <c r="B43" s="114" t="s">
        <v>91</v>
      </c>
      <c r="C43" s="138" t="s">
        <v>92</v>
      </c>
      <c r="D43" s="114" t="s">
        <v>93</v>
      </c>
      <c r="E43" s="115" t="s">
        <v>32</v>
      </c>
      <c r="F43" s="127">
        <v>44743</v>
      </c>
      <c r="G43" s="128">
        <v>44927</v>
      </c>
      <c r="H43" s="139">
        <v>50000</v>
      </c>
      <c r="I43" s="132">
        <v>1854</v>
      </c>
      <c r="J43" s="131">
        <v>25</v>
      </c>
      <c r="K43" s="121">
        <v>0</v>
      </c>
      <c r="L43" s="122">
        <f>H43*2.87%</f>
        <v>1435</v>
      </c>
      <c r="M43" s="119">
        <f t="shared" si="4"/>
        <v>3549.9999999999995</v>
      </c>
      <c r="N43" s="132">
        <v>600</v>
      </c>
      <c r="O43" s="132">
        <v>1520</v>
      </c>
      <c r="P43" s="132">
        <v>3545.0000000000005</v>
      </c>
      <c r="Q43" s="132">
        <v>0</v>
      </c>
      <c r="R43" s="132">
        <v>2955</v>
      </c>
      <c r="S43" s="119">
        <f t="shared" si="2"/>
        <v>4834</v>
      </c>
      <c r="T43" s="119">
        <f t="shared" si="3"/>
        <v>7695</v>
      </c>
      <c r="U43" s="132">
        <v>45166</v>
      </c>
      <c r="V43" s="134" t="s">
        <v>38</v>
      </c>
      <c r="W43" s="140" t="s">
        <v>34</v>
      </c>
      <c r="X43" s="125"/>
      <c r="Y43" s="125"/>
      <c r="Z43" s="125"/>
      <c r="AA43" s="125"/>
    </row>
    <row r="44" spans="1:27" s="219" customFormat="1" ht="18.75" customHeight="1" x14ac:dyDescent="0.3">
      <c r="A44" s="207">
        <v>28</v>
      </c>
      <c r="B44" s="208" t="s">
        <v>86</v>
      </c>
      <c r="C44" s="208" t="s">
        <v>81</v>
      </c>
      <c r="D44" s="208" t="s">
        <v>87</v>
      </c>
      <c r="E44" s="209" t="s">
        <v>32</v>
      </c>
      <c r="F44" s="210">
        <v>44835</v>
      </c>
      <c r="G44" s="211">
        <v>45017</v>
      </c>
      <c r="H44" s="98">
        <v>45000</v>
      </c>
      <c r="I44" s="212">
        <v>1148.33</v>
      </c>
      <c r="J44" s="213">
        <v>25</v>
      </c>
      <c r="K44" s="214">
        <f>8500+300</f>
        <v>8800</v>
      </c>
      <c r="L44" s="215">
        <f>H44*2.87%</f>
        <v>1291.5</v>
      </c>
      <c r="M44" s="216">
        <f t="shared" si="4"/>
        <v>3194.9999999999995</v>
      </c>
      <c r="N44" s="216">
        <v>540</v>
      </c>
      <c r="O44" s="216">
        <f>H44*3.04%</f>
        <v>1368</v>
      </c>
      <c r="P44" s="217">
        <f>H44*7.09%</f>
        <v>3190.5</v>
      </c>
      <c r="Q44" s="216">
        <v>0</v>
      </c>
      <c r="R44" s="215">
        <f>L44+O44</f>
        <v>2659.5</v>
      </c>
      <c r="S44" s="216">
        <f t="shared" si="2"/>
        <v>12632.83</v>
      </c>
      <c r="T44" s="216">
        <f t="shared" si="3"/>
        <v>6925.5</v>
      </c>
      <c r="U44" s="216">
        <f>H44-S44</f>
        <v>32367.17</v>
      </c>
      <c r="V44" s="207" t="s">
        <v>33</v>
      </c>
      <c r="W44" s="207" t="s">
        <v>34</v>
      </c>
      <c r="X44" s="218"/>
      <c r="Y44" s="218"/>
      <c r="Z44" s="218"/>
      <c r="AA44" s="218"/>
    </row>
    <row r="45" spans="1:27" s="206" customFormat="1" ht="15.75" customHeight="1" x14ac:dyDescent="0.3">
      <c r="A45" s="195">
        <v>29</v>
      </c>
      <c r="B45" s="196" t="s">
        <v>97</v>
      </c>
      <c r="C45" s="196" t="s">
        <v>98</v>
      </c>
      <c r="D45" s="196" t="s">
        <v>99</v>
      </c>
      <c r="E45" s="197" t="s">
        <v>32</v>
      </c>
      <c r="F45" s="198">
        <v>44835</v>
      </c>
      <c r="G45" s="199">
        <v>45017</v>
      </c>
      <c r="H45" s="263">
        <v>75000</v>
      </c>
      <c r="I45" s="200">
        <v>6309.38</v>
      </c>
      <c r="J45" s="201">
        <v>25</v>
      </c>
      <c r="K45" s="202">
        <v>0</v>
      </c>
      <c r="L45" s="203">
        <f>H45*2.87%</f>
        <v>2152.5</v>
      </c>
      <c r="M45" s="204">
        <f t="shared" si="4"/>
        <v>5324.9999999999991</v>
      </c>
      <c r="N45" s="201">
        <v>780.6</v>
      </c>
      <c r="O45" s="201">
        <v>2280</v>
      </c>
      <c r="P45" s="200">
        <f>H45*7.09%</f>
        <v>5317.5</v>
      </c>
      <c r="Q45" s="204">
        <v>0</v>
      </c>
      <c r="R45" s="202">
        <f>L45+O45</f>
        <v>4432.5</v>
      </c>
      <c r="S45" s="204">
        <f t="shared" si="2"/>
        <v>10766.880000000001</v>
      </c>
      <c r="T45" s="204">
        <f t="shared" si="3"/>
        <v>11423.099999999999</v>
      </c>
      <c r="U45" s="204">
        <f>H45-S45</f>
        <v>64233.119999999995</v>
      </c>
      <c r="V45" s="195" t="s">
        <v>38</v>
      </c>
      <c r="W45" s="264" t="s">
        <v>34</v>
      </c>
      <c r="X45" s="205"/>
      <c r="Y45" s="205"/>
      <c r="Z45" s="205"/>
      <c r="AA45" s="205"/>
    </row>
    <row r="46" spans="1:27" s="251" customFormat="1" ht="15.75" customHeight="1" x14ac:dyDescent="0.3">
      <c r="A46" s="238">
        <v>30</v>
      </c>
      <c r="B46" s="239" t="s">
        <v>100</v>
      </c>
      <c r="C46" s="240" t="s">
        <v>101</v>
      </c>
      <c r="D46" s="239" t="s">
        <v>102</v>
      </c>
      <c r="E46" s="241" t="s">
        <v>32</v>
      </c>
      <c r="F46" s="242">
        <v>44686</v>
      </c>
      <c r="G46" s="243">
        <v>44870</v>
      </c>
      <c r="H46" s="244">
        <v>65000</v>
      </c>
      <c r="I46" s="245">
        <v>4427.58</v>
      </c>
      <c r="J46" s="246">
        <v>25</v>
      </c>
      <c r="K46" s="247">
        <v>0</v>
      </c>
      <c r="L46" s="248">
        <f>H46*2.87%</f>
        <v>1865.5</v>
      </c>
      <c r="M46" s="246">
        <f t="shared" si="4"/>
        <v>4615</v>
      </c>
      <c r="N46" s="246">
        <v>780</v>
      </c>
      <c r="O46" s="246">
        <v>1976</v>
      </c>
      <c r="P46" s="245">
        <v>4608.5</v>
      </c>
      <c r="Q46" s="246">
        <v>0</v>
      </c>
      <c r="R46" s="248">
        <v>3841.5</v>
      </c>
      <c r="S46" s="246">
        <f t="shared" si="2"/>
        <v>8294.08</v>
      </c>
      <c r="T46" s="246">
        <f t="shared" si="3"/>
        <v>10003.5</v>
      </c>
      <c r="U46" s="246">
        <v>56705.919999999998</v>
      </c>
      <c r="V46" s="238" t="s">
        <v>38</v>
      </c>
      <c r="W46" s="249" t="s">
        <v>34</v>
      </c>
      <c r="X46" s="250"/>
      <c r="Y46" s="250"/>
      <c r="Z46" s="250"/>
      <c r="AA46" s="250"/>
    </row>
    <row r="47" spans="1:27" s="251" customFormat="1" ht="18.75" customHeight="1" x14ac:dyDescent="0.3">
      <c r="A47" s="238">
        <v>31</v>
      </c>
      <c r="B47" s="239" t="s">
        <v>103</v>
      </c>
      <c r="C47" s="239" t="s">
        <v>69</v>
      </c>
      <c r="D47" s="239" t="s">
        <v>104</v>
      </c>
      <c r="E47" s="241" t="s">
        <v>32</v>
      </c>
      <c r="F47" s="242">
        <v>44835</v>
      </c>
      <c r="G47" s="243">
        <v>45017</v>
      </c>
      <c r="H47" s="252">
        <v>65000</v>
      </c>
      <c r="I47" s="245">
        <v>4427.58</v>
      </c>
      <c r="J47" s="246">
        <v>25</v>
      </c>
      <c r="K47" s="247">
        <v>0</v>
      </c>
      <c r="L47" s="248">
        <f>H47*2.87%</f>
        <v>1865.5</v>
      </c>
      <c r="M47" s="246">
        <f t="shared" si="4"/>
        <v>4615</v>
      </c>
      <c r="N47" s="246">
        <v>780</v>
      </c>
      <c r="O47" s="246">
        <f>H47*3.04%</f>
        <v>1976</v>
      </c>
      <c r="P47" s="245">
        <f>H47*7.09%</f>
        <v>4608.5</v>
      </c>
      <c r="Q47" s="246">
        <v>0</v>
      </c>
      <c r="R47" s="248">
        <f t="shared" ref="R47:R55" si="8">L47+O47</f>
        <v>3841.5</v>
      </c>
      <c r="S47" s="246">
        <f t="shared" si="2"/>
        <v>8294.08</v>
      </c>
      <c r="T47" s="246">
        <f t="shared" si="3"/>
        <v>10003.5</v>
      </c>
      <c r="U47" s="246">
        <f t="shared" ref="U47:U55" si="9">H47-S47</f>
        <v>56705.919999999998</v>
      </c>
      <c r="V47" s="238" t="s">
        <v>33</v>
      </c>
      <c r="W47" s="238" t="s">
        <v>34</v>
      </c>
      <c r="X47" s="250"/>
      <c r="Y47" s="250"/>
      <c r="Z47" s="250"/>
      <c r="AA47" s="250"/>
    </row>
    <row r="48" spans="1:27" s="283" customFormat="1" ht="18.75" customHeight="1" x14ac:dyDescent="0.3">
      <c r="A48" s="269">
        <v>32</v>
      </c>
      <c r="B48" s="270" t="s">
        <v>105</v>
      </c>
      <c r="C48" s="270" t="s">
        <v>30</v>
      </c>
      <c r="D48" s="270" t="s">
        <v>106</v>
      </c>
      <c r="E48" s="271" t="s">
        <v>32</v>
      </c>
      <c r="F48" s="272">
        <v>44835</v>
      </c>
      <c r="G48" s="273">
        <v>45017</v>
      </c>
      <c r="H48" s="274">
        <v>100000</v>
      </c>
      <c r="I48" s="275">
        <v>12105.37</v>
      </c>
      <c r="J48" s="276">
        <v>25</v>
      </c>
      <c r="K48" s="277">
        <f>1700+300</f>
        <v>2000</v>
      </c>
      <c r="L48" s="278">
        <f>H48*2.87%</f>
        <v>2870</v>
      </c>
      <c r="M48" s="279">
        <f t="shared" si="4"/>
        <v>7099.9999999999991</v>
      </c>
      <c r="N48" s="276">
        <v>780.6</v>
      </c>
      <c r="O48" s="276">
        <f>H48*3.04%</f>
        <v>3040</v>
      </c>
      <c r="P48" s="275">
        <v>7090</v>
      </c>
      <c r="Q48" s="276">
        <v>0</v>
      </c>
      <c r="R48" s="280">
        <f t="shared" si="8"/>
        <v>5910</v>
      </c>
      <c r="S48" s="279">
        <f t="shared" si="2"/>
        <v>20040.370000000003</v>
      </c>
      <c r="T48" s="279">
        <f t="shared" si="3"/>
        <v>14970.599999999999</v>
      </c>
      <c r="U48" s="279">
        <f t="shared" si="9"/>
        <v>79959.63</v>
      </c>
      <c r="V48" s="269" t="s">
        <v>38</v>
      </c>
      <c r="W48" s="281" t="s">
        <v>34</v>
      </c>
      <c r="X48" s="282"/>
      <c r="Y48" s="282"/>
      <c r="Z48" s="282"/>
      <c r="AA48" s="282"/>
    </row>
    <row r="49" spans="1:27" s="157" customFormat="1" ht="18.75" customHeight="1" x14ac:dyDescent="0.3">
      <c r="A49" s="145">
        <v>33</v>
      </c>
      <c r="B49" s="147" t="s">
        <v>107</v>
      </c>
      <c r="C49" s="256" t="s">
        <v>108</v>
      </c>
      <c r="D49" s="147" t="s">
        <v>109</v>
      </c>
      <c r="E49" s="148" t="s">
        <v>32</v>
      </c>
      <c r="F49" s="149">
        <v>44682</v>
      </c>
      <c r="G49" s="257">
        <v>44866</v>
      </c>
      <c r="H49" s="258">
        <v>60000</v>
      </c>
      <c r="I49" s="152">
        <v>3486.68</v>
      </c>
      <c r="J49" s="152">
        <v>25</v>
      </c>
      <c r="K49" s="153">
        <f>1000+500</f>
        <v>1500</v>
      </c>
      <c r="L49" s="154">
        <f>H49*2.87%</f>
        <v>1722</v>
      </c>
      <c r="M49" s="152">
        <f t="shared" si="4"/>
        <v>4260</v>
      </c>
      <c r="N49" s="152">
        <v>720</v>
      </c>
      <c r="O49" s="152">
        <v>1824</v>
      </c>
      <c r="P49" s="152">
        <v>4254</v>
      </c>
      <c r="Q49" s="152">
        <v>0</v>
      </c>
      <c r="R49" s="152">
        <f t="shared" si="8"/>
        <v>3546</v>
      </c>
      <c r="S49" s="152">
        <f t="shared" si="2"/>
        <v>8557.68</v>
      </c>
      <c r="T49" s="152">
        <f t="shared" si="3"/>
        <v>9234</v>
      </c>
      <c r="U49" s="152">
        <f t="shared" si="9"/>
        <v>51442.32</v>
      </c>
      <c r="V49" s="145" t="s">
        <v>38</v>
      </c>
      <c r="W49" s="155" t="s">
        <v>34</v>
      </c>
      <c r="X49" s="156"/>
      <c r="Y49" s="156"/>
      <c r="Z49" s="156"/>
      <c r="AA49" s="156"/>
    </row>
    <row r="50" spans="1:27" s="206" customFormat="1" ht="18.75" customHeight="1" x14ac:dyDescent="0.3">
      <c r="A50" s="195">
        <v>34</v>
      </c>
      <c r="B50" s="196" t="s">
        <v>110</v>
      </c>
      <c r="C50" s="196" t="s">
        <v>111</v>
      </c>
      <c r="D50" s="196" t="s">
        <v>112</v>
      </c>
      <c r="E50" s="197" t="s">
        <v>32</v>
      </c>
      <c r="F50" s="198">
        <v>44835</v>
      </c>
      <c r="G50" s="199">
        <v>45017</v>
      </c>
      <c r="H50" s="261">
        <v>75000</v>
      </c>
      <c r="I50" s="200">
        <v>6309.38</v>
      </c>
      <c r="J50" s="201">
        <v>25</v>
      </c>
      <c r="K50" s="202">
        <v>0</v>
      </c>
      <c r="L50" s="203">
        <f>H50*2.87%</f>
        <v>2152.5</v>
      </c>
      <c r="M50" s="204">
        <f t="shared" si="4"/>
        <v>5324.9999999999991</v>
      </c>
      <c r="N50" s="201">
        <v>780.6</v>
      </c>
      <c r="O50" s="201">
        <v>2280</v>
      </c>
      <c r="P50" s="200">
        <f>H50*7.09%</f>
        <v>5317.5</v>
      </c>
      <c r="Q50" s="204">
        <v>0</v>
      </c>
      <c r="R50" s="202">
        <f t="shared" si="8"/>
        <v>4432.5</v>
      </c>
      <c r="S50" s="204">
        <f t="shared" si="2"/>
        <v>10766.880000000001</v>
      </c>
      <c r="T50" s="204">
        <f t="shared" si="3"/>
        <v>11423.099999999999</v>
      </c>
      <c r="U50" s="204">
        <f t="shared" si="9"/>
        <v>64233.119999999995</v>
      </c>
      <c r="V50" s="195" t="s">
        <v>38</v>
      </c>
      <c r="W50" s="262" t="s">
        <v>34</v>
      </c>
      <c r="X50" s="205"/>
      <c r="Y50" s="205"/>
      <c r="Z50" s="205"/>
      <c r="AA50" s="205"/>
    </row>
    <row r="51" spans="1:27" s="322" customFormat="1" ht="18.75" customHeight="1" x14ac:dyDescent="0.3">
      <c r="A51" s="309">
        <v>35</v>
      </c>
      <c r="B51" s="310" t="s">
        <v>113</v>
      </c>
      <c r="C51" s="311" t="s">
        <v>69</v>
      </c>
      <c r="D51" s="311" t="s">
        <v>114</v>
      </c>
      <c r="E51" s="312" t="s">
        <v>32</v>
      </c>
      <c r="F51" s="313">
        <v>44713</v>
      </c>
      <c r="G51" s="313">
        <v>44896</v>
      </c>
      <c r="H51" s="314">
        <v>70000</v>
      </c>
      <c r="I51" s="315">
        <v>5368.48</v>
      </c>
      <c r="J51" s="316">
        <v>25</v>
      </c>
      <c r="K51" s="317">
        <v>0</v>
      </c>
      <c r="L51" s="318">
        <f>H51*2.87%</f>
        <v>2009</v>
      </c>
      <c r="M51" s="315">
        <f t="shared" si="4"/>
        <v>4970</v>
      </c>
      <c r="N51" s="319">
        <v>780.6</v>
      </c>
      <c r="O51" s="316">
        <v>2128</v>
      </c>
      <c r="P51" s="316">
        <f>H51*7.09%</f>
        <v>4963</v>
      </c>
      <c r="Q51" s="316">
        <v>0</v>
      </c>
      <c r="R51" s="316">
        <f t="shared" si="8"/>
        <v>4137</v>
      </c>
      <c r="S51" s="315">
        <f t="shared" si="2"/>
        <v>9530.48</v>
      </c>
      <c r="T51" s="315">
        <f t="shared" si="3"/>
        <v>10713.6</v>
      </c>
      <c r="U51" s="316">
        <f t="shared" si="9"/>
        <v>60469.520000000004</v>
      </c>
      <c r="V51" s="309" t="s">
        <v>33</v>
      </c>
      <c r="W51" s="320" t="s">
        <v>34</v>
      </c>
      <c r="X51" s="321"/>
      <c r="Y51" s="321"/>
      <c r="Z51" s="321"/>
      <c r="AA51" s="321"/>
    </row>
    <row r="52" spans="1:27" s="157" customFormat="1" ht="18.75" customHeight="1" x14ac:dyDescent="0.25">
      <c r="A52" s="145">
        <v>36</v>
      </c>
      <c r="B52" s="146" t="s">
        <v>115</v>
      </c>
      <c r="C52" s="147" t="s">
        <v>50</v>
      </c>
      <c r="D52" s="147" t="s">
        <v>116</v>
      </c>
      <c r="E52" s="148" t="s">
        <v>32</v>
      </c>
      <c r="F52" s="149">
        <v>44713</v>
      </c>
      <c r="G52" s="149">
        <v>44896</v>
      </c>
      <c r="H52" s="258">
        <v>60000</v>
      </c>
      <c r="I52" s="151">
        <v>3486.68</v>
      </c>
      <c r="J52" s="152">
        <v>25</v>
      </c>
      <c r="K52" s="153">
        <v>0</v>
      </c>
      <c r="L52" s="154">
        <f>H52*2.87%</f>
        <v>1722</v>
      </c>
      <c r="M52" s="152">
        <f t="shared" si="4"/>
        <v>4260</v>
      </c>
      <c r="N52" s="152">
        <v>720</v>
      </c>
      <c r="O52" s="152">
        <v>1824</v>
      </c>
      <c r="P52" s="151">
        <v>4254</v>
      </c>
      <c r="Q52" s="152">
        <v>0</v>
      </c>
      <c r="R52" s="154">
        <f t="shared" si="8"/>
        <v>3546</v>
      </c>
      <c r="S52" s="152">
        <f t="shared" si="2"/>
        <v>7057.68</v>
      </c>
      <c r="T52" s="152">
        <f t="shared" si="3"/>
        <v>9234</v>
      </c>
      <c r="U52" s="152">
        <f t="shared" si="9"/>
        <v>52942.32</v>
      </c>
      <c r="V52" s="145" t="s">
        <v>38</v>
      </c>
      <c r="W52" s="155" t="s">
        <v>34</v>
      </c>
      <c r="X52" s="156"/>
      <c r="Y52" s="156"/>
      <c r="Z52" s="156"/>
      <c r="AA52" s="156"/>
    </row>
    <row r="53" spans="1:27" s="305" customFormat="1" ht="15.75" customHeight="1" x14ac:dyDescent="0.3">
      <c r="A53" s="292">
        <v>37</v>
      </c>
      <c r="B53" s="293" t="s">
        <v>90</v>
      </c>
      <c r="C53" s="293" t="s">
        <v>84</v>
      </c>
      <c r="D53" s="293" t="s">
        <v>89</v>
      </c>
      <c r="E53" s="294" t="s">
        <v>32</v>
      </c>
      <c r="F53" s="295">
        <v>44713</v>
      </c>
      <c r="G53" s="296">
        <v>44896</v>
      </c>
      <c r="H53" s="297">
        <v>46000</v>
      </c>
      <c r="I53" s="298">
        <v>1289.46</v>
      </c>
      <c r="J53" s="299">
        <v>25</v>
      </c>
      <c r="K53" s="300">
        <v>0</v>
      </c>
      <c r="L53" s="301">
        <f>H53*2.87%</f>
        <v>1320.2</v>
      </c>
      <c r="M53" s="302">
        <f t="shared" si="4"/>
        <v>3265.9999999999995</v>
      </c>
      <c r="N53" s="302">
        <v>1289.46</v>
      </c>
      <c r="O53" s="302">
        <f>H53*3.04%</f>
        <v>1398.4</v>
      </c>
      <c r="P53" s="303">
        <f>H53*7.09%</f>
        <v>3261.4</v>
      </c>
      <c r="Q53" s="302">
        <v>0</v>
      </c>
      <c r="R53" s="301">
        <f t="shared" si="8"/>
        <v>2718.6000000000004</v>
      </c>
      <c r="S53" s="302">
        <f t="shared" si="2"/>
        <v>4033.0600000000004</v>
      </c>
      <c r="T53" s="302">
        <f t="shared" si="3"/>
        <v>7816.8599999999988</v>
      </c>
      <c r="U53" s="302">
        <f t="shared" si="9"/>
        <v>41966.94</v>
      </c>
      <c r="V53" s="292" t="s">
        <v>33</v>
      </c>
      <c r="W53" s="292" t="s">
        <v>34</v>
      </c>
      <c r="X53" s="304"/>
      <c r="Y53" s="304"/>
      <c r="Z53" s="304"/>
      <c r="AA53" s="304"/>
    </row>
    <row r="54" spans="1:27" s="126" customFormat="1" ht="15.75" customHeight="1" x14ac:dyDescent="0.3">
      <c r="A54" s="113">
        <v>38</v>
      </c>
      <c r="B54" s="137" t="s">
        <v>117</v>
      </c>
      <c r="C54" s="138" t="s">
        <v>118</v>
      </c>
      <c r="D54" s="137" t="s">
        <v>119</v>
      </c>
      <c r="E54" s="115" t="s">
        <v>32</v>
      </c>
      <c r="F54" s="117">
        <v>44713</v>
      </c>
      <c r="G54" s="128">
        <v>44896</v>
      </c>
      <c r="H54" s="142">
        <v>50000</v>
      </c>
      <c r="I54" s="135">
        <v>1854</v>
      </c>
      <c r="J54" s="119">
        <v>25</v>
      </c>
      <c r="K54" s="121">
        <v>0</v>
      </c>
      <c r="L54" s="122">
        <f>H54*2.87%</f>
        <v>1435</v>
      </c>
      <c r="M54" s="119">
        <f t="shared" si="4"/>
        <v>3549.9999999999995</v>
      </c>
      <c r="N54" s="119">
        <v>600</v>
      </c>
      <c r="O54" s="119">
        <f>H54*3.04%</f>
        <v>1520</v>
      </c>
      <c r="P54" s="135">
        <f>H54*7.09%</f>
        <v>3545.0000000000005</v>
      </c>
      <c r="Q54" s="119">
        <v>0</v>
      </c>
      <c r="R54" s="122">
        <f t="shared" si="8"/>
        <v>2955</v>
      </c>
      <c r="S54" s="119">
        <f t="shared" si="2"/>
        <v>4834</v>
      </c>
      <c r="T54" s="119">
        <f t="shared" si="3"/>
        <v>7695</v>
      </c>
      <c r="U54" s="119">
        <f t="shared" si="9"/>
        <v>45166</v>
      </c>
      <c r="V54" s="113" t="s">
        <v>38</v>
      </c>
      <c r="W54" s="124" t="s">
        <v>34</v>
      </c>
      <c r="X54" s="125"/>
      <c r="Y54" s="125"/>
      <c r="Z54" s="125"/>
      <c r="AA54" s="125"/>
    </row>
    <row r="55" spans="1:27" ht="18.75" customHeight="1" x14ac:dyDescent="0.3">
      <c r="A55" s="18">
        <v>39</v>
      </c>
      <c r="B55" s="19" t="s">
        <v>120</v>
      </c>
      <c r="C55" s="19" t="s">
        <v>81</v>
      </c>
      <c r="D55" s="19" t="s">
        <v>87</v>
      </c>
      <c r="E55" s="20" t="s">
        <v>32</v>
      </c>
      <c r="F55" s="21">
        <v>44805</v>
      </c>
      <c r="G55" s="22">
        <v>44986</v>
      </c>
      <c r="H55" s="23">
        <v>35438.129999999997</v>
      </c>
      <c r="I55" s="24">
        <v>0</v>
      </c>
      <c r="J55" s="28">
        <v>25</v>
      </c>
      <c r="K55" s="26">
        <v>0</v>
      </c>
      <c r="L55" s="27">
        <f>H55*2.87%</f>
        <v>1017.0743309999999</v>
      </c>
      <c r="M55" s="28">
        <f t="shared" si="4"/>
        <v>2516.1072299999996</v>
      </c>
      <c r="N55" s="28">
        <v>425.26</v>
      </c>
      <c r="O55" s="28">
        <v>1077.32</v>
      </c>
      <c r="P55" s="24">
        <v>2512.56</v>
      </c>
      <c r="Q55" s="28">
        <v>0</v>
      </c>
      <c r="R55" s="27">
        <f t="shared" si="8"/>
        <v>2094.394331</v>
      </c>
      <c r="S55" s="28">
        <f t="shared" si="2"/>
        <v>2119.3943309999995</v>
      </c>
      <c r="T55" s="28">
        <f t="shared" si="3"/>
        <v>5453.9272299999993</v>
      </c>
      <c r="U55" s="28">
        <f t="shared" si="9"/>
        <v>33318.735669000002</v>
      </c>
      <c r="V55" s="18" t="s">
        <v>33</v>
      </c>
      <c r="W55" s="40" t="s">
        <v>34</v>
      </c>
      <c r="X55" s="29"/>
      <c r="Y55" s="29"/>
      <c r="Z55" s="29"/>
      <c r="AA55" s="29"/>
    </row>
    <row r="56" spans="1:27" ht="18.75" customHeight="1" x14ac:dyDescent="0.3">
      <c r="A56" s="50"/>
      <c r="B56" s="29"/>
      <c r="C56" s="51"/>
      <c r="D56" s="52"/>
      <c r="E56" s="50"/>
      <c r="F56" s="53"/>
      <c r="G56" s="5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0"/>
      <c r="W56" s="56"/>
      <c r="X56" s="29"/>
      <c r="Y56" s="29"/>
      <c r="Z56" s="29"/>
      <c r="AA56" s="29"/>
    </row>
    <row r="57" spans="1:27" ht="18.75" customHeight="1" x14ac:dyDescent="0.25">
      <c r="A57" s="50"/>
      <c r="B57" s="57" t="s">
        <v>125</v>
      </c>
      <c r="C57" s="58"/>
      <c r="D57" s="59"/>
      <c r="E57" s="29"/>
      <c r="F57" s="50"/>
      <c r="G57" s="50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60"/>
      <c r="T57" s="60"/>
      <c r="U57" s="55"/>
      <c r="V57" s="29"/>
      <c r="W57" s="56"/>
      <c r="X57" s="29"/>
      <c r="Y57" s="29"/>
      <c r="Z57" s="29"/>
      <c r="AA57" s="29"/>
    </row>
    <row r="58" spans="1:27" ht="14.25" customHeight="1" thickBot="1" x14ac:dyDescent="0.35">
      <c r="A58" s="61"/>
      <c r="B58" s="61"/>
      <c r="C58" s="61"/>
      <c r="D58" s="61"/>
      <c r="E58" s="61"/>
      <c r="F58" s="6"/>
      <c r="G58" s="6"/>
      <c r="H58" s="62">
        <f t="shared" ref="H58:U58" si="10">SUM(H17:H57)</f>
        <v>2166438.13</v>
      </c>
      <c r="I58" s="62">
        <f t="shared" si="10"/>
        <v>125669.38999999998</v>
      </c>
      <c r="J58" s="62">
        <f t="shared" si="10"/>
        <v>975</v>
      </c>
      <c r="K58" s="62">
        <f>SUM(K17:K55)</f>
        <v>20400</v>
      </c>
      <c r="L58" s="63">
        <f t="shared" si="10"/>
        <v>62176.774331000001</v>
      </c>
      <c r="M58" s="63">
        <f t="shared" si="10"/>
        <v>153817.10722999999</v>
      </c>
      <c r="N58" s="63">
        <f t="shared" si="10"/>
        <v>25362.629999999994</v>
      </c>
      <c r="O58" s="63">
        <f t="shared" si="10"/>
        <v>65859.72</v>
      </c>
      <c r="P58" s="63">
        <f t="shared" si="10"/>
        <v>153600.46</v>
      </c>
      <c r="Q58" s="62">
        <f t="shared" si="10"/>
        <v>1512.45</v>
      </c>
      <c r="R58" s="62">
        <f t="shared" si="10"/>
        <v>128036.49433100001</v>
      </c>
      <c r="S58" s="63">
        <f t="shared" si="10"/>
        <v>276593.33433099993</v>
      </c>
      <c r="T58" s="63">
        <f t="shared" si="10"/>
        <v>332780.19722999993</v>
      </c>
      <c r="U58" s="62">
        <f t="shared" si="10"/>
        <v>1889844.7956689999</v>
      </c>
      <c r="V58" s="61"/>
      <c r="W58" s="61"/>
      <c r="X58" s="61"/>
      <c r="Y58" s="61"/>
      <c r="Z58" s="61"/>
      <c r="AA58" s="61"/>
    </row>
    <row r="59" spans="1:27" ht="14.25" customHeight="1" thickTop="1" x14ac:dyDescent="0.25">
      <c r="A59" s="1"/>
      <c r="B59" s="1"/>
      <c r="C59" s="1"/>
      <c r="D59" s="1"/>
      <c r="E59" s="1"/>
      <c r="F59" s="2"/>
      <c r="G59" s="2"/>
      <c r="H59" s="2"/>
      <c r="I59" s="2"/>
      <c r="J59" s="2"/>
      <c r="K59" s="2"/>
      <c r="L59" s="1"/>
      <c r="M59" s="1"/>
      <c r="N59" s="1"/>
      <c r="O59" s="1"/>
      <c r="P59" s="1"/>
      <c r="Q59" s="2"/>
      <c r="R59" s="64"/>
      <c r="S59" s="64"/>
      <c r="T59" s="64"/>
      <c r="U59" s="2"/>
      <c r="V59" s="1"/>
      <c r="W59" s="1"/>
      <c r="X59" s="1"/>
      <c r="Y59" s="1"/>
      <c r="Z59" s="1"/>
      <c r="AA59" s="1"/>
    </row>
    <row r="60" spans="1:2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37"/>
      <c r="M60" s="237">
        <v>25000</v>
      </c>
      <c r="N60" s="1"/>
      <c r="O60" s="1"/>
      <c r="P60" s="1"/>
      <c r="Q60" s="2"/>
      <c r="R60" s="1"/>
      <c r="S60" s="1"/>
      <c r="T60" s="64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65" t="s">
        <v>126</v>
      </c>
      <c r="B61" s="1"/>
      <c r="C61" s="1"/>
      <c r="D61" s="1"/>
      <c r="E61" s="1"/>
      <c r="F61" s="1"/>
      <c r="G61" s="1"/>
      <c r="H61" s="1"/>
      <c r="K61" s="66"/>
      <c r="L61" s="186"/>
      <c r="M61" s="193">
        <v>30000</v>
      </c>
      <c r="N61" s="1"/>
      <c r="O61" s="75"/>
      <c r="P61" s="76"/>
      <c r="Q61" s="2"/>
      <c r="R61" s="64"/>
      <c r="S61" s="64"/>
      <c r="T61" s="75"/>
      <c r="U61" s="76"/>
      <c r="V61" s="1"/>
      <c r="W61" s="1"/>
      <c r="X61" s="1"/>
      <c r="Y61" s="1"/>
      <c r="Z61" s="1"/>
      <c r="AA61" s="1"/>
    </row>
    <row r="62" spans="1:27" ht="14.25" customHeight="1" x14ac:dyDescent="0.25">
      <c r="A62" s="1" t="s">
        <v>127</v>
      </c>
      <c r="B62" s="1"/>
      <c r="C62" s="1"/>
      <c r="D62" s="1"/>
      <c r="E62" s="1"/>
      <c r="F62" s="1"/>
      <c r="G62" s="1"/>
      <c r="H62" s="1"/>
      <c r="K62" s="66"/>
      <c r="L62" s="191">
        <v>40000</v>
      </c>
      <c r="M62" s="192"/>
      <c r="N62" s="1"/>
      <c r="O62" s="78"/>
      <c r="P62" s="76"/>
      <c r="Q62" s="2"/>
      <c r="R62" s="64"/>
      <c r="S62" s="1"/>
      <c r="T62" s="77"/>
      <c r="U62" s="76"/>
      <c r="V62" s="65"/>
      <c r="W62" s="64"/>
      <c r="X62" s="1"/>
      <c r="Y62" s="1"/>
      <c r="Z62" s="1"/>
      <c r="AA62" s="1"/>
    </row>
    <row r="63" spans="1:27" ht="14.25" customHeight="1" x14ac:dyDescent="0.25">
      <c r="A63" s="1" t="s">
        <v>128</v>
      </c>
      <c r="B63" s="1"/>
      <c r="C63" s="1"/>
      <c r="D63" s="1"/>
      <c r="E63" s="1"/>
      <c r="F63" s="1"/>
      <c r="G63" s="1"/>
      <c r="H63" s="1"/>
      <c r="K63" s="1"/>
      <c r="L63" s="220"/>
      <c r="M63" s="220">
        <v>45000</v>
      </c>
      <c r="N63" s="1"/>
      <c r="O63" s="1"/>
      <c r="P63" s="1"/>
      <c r="Q63" s="2"/>
      <c r="R63" s="1"/>
      <c r="S63" s="64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 t="s">
        <v>129</v>
      </c>
      <c r="B64" s="1"/>
      <c r="C64" s="1"/>
      <c r="D64" s="1"/>
      <c r="E64" s="1"/>
      <c r="F64" s="1"/>
      <c r="G64" s="1"/>
      <c r="H64" s="1"/>
      <c r="K64" s="1"/>
      <c r="L64" s="308"/>
      <c r="M64" s="308">
        <v>46000</v>
      </c>
      <c r="N64" s="67"/>
      <c r="O64" s="1"/>
      <c r="P64" s="1"/>
      <c r="Q64" s="2"/>
      <c r="R64" s="1"/>
      <c r="S64" s="1"/>
      <c r="T64" s="64"/>
      <c r="U64" s="64"/>
      <c r="V64" s="1"/>
      <c r="W64" s="1"/>
      <c r="X64" s="1"/>
      <c r="Y64" s="1"/>
      <c r="Z64" s="1"/>
      <c r="AA64" s="1"/>
    </row>
    <row r="65" spans="1:27" ht="14.25" customHeight="1" x14ac:dyDescent="0.25">
      <c r="A65" s="1" t="s">
        <v>130</v>
      </c>
      <c r="B65" s="1"/>
      <c r="C65" s="1"/>
      <c r="D65" s="1"/>
      <c r="E65" s="1"/>
      <c r="F65" s="1"/>
      <c r="G65" s="1"/>
      <c r="H65" s="1"/>
      <c r="K65" s="1"/>
      <c r="L65" s="143">
        <v>50000</v>
      </c>
      <c r="M65" s="144"/>
      <c r="N65" s="64"/>
      <c r="O65" s="64"/>
      <c r="P65" s="64"/>
      <c r="Q65" s="2"/>
      <c r="R65" s="1"/>
      <c r="S65" s="64"/>
      <c r="T65" s="1"/>
      <c r="U65" s="64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K66" s="1"/>
      <c r="L66" s="260"/>
      <c r="M66" s="260">
        <v>60000</v>
      </c>
      <c r="N66" s="64"/>
      <c r="O66" s="1"/>
      <c r="P66" s="1"/>
      <c r="Q66" s="2"/>
      <c r="R66" s="1"/>
      <c r="S66" s="64"/>
      <c r="T66" s="1"/>
      <c r="U66" s="64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K67" s="1"/>
      <c r="L67" s="255"/>
      <c r="M67" s="255">
        <v>65000</v>
      </c>
      <c r="N67" s="64"/>
      <c r="O67" s="1"/>
      <c r="P67" s="1"/>
      <c r="Q67" s="2"/>
      <c r="R67" s="1"/>
      <c r="S67" s="1"/>
      <c r="T67" s="64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K68" s="1"/>
      <c r="L68" s="323"/>
      <c r="M68" s="323">
        <v>70000</v>
      </c>
      <c r="N68" s="1"/>
      <c r="O68" s="1"/>
      <c r="P68" s="1"/>
      <c r="Q68" s="2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K69" s="1"/>
      <c r="L69" s="268"/>
      <c r="M69" s="268">
        <v>75000</v>
      </c>
      <c r="N69" s="1"/>
      <c r="O69" s="1"/>
      <c r="P69" s="1"/>
      <c r="Q69" s="68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K70" s="1"/>
      <c r="L70" s="324"/>
      <c r="M70" s="325">
        <v>90000</v>
      </c>
      <c r="N70" s="1"/>
      <c r="O70" s="1"/>
      <c r="P70" s="1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K71" s="1"/>
      <c r="L71" s="289"/>
      <c r="M71" s="289">
        <v>100000</v>
      </c>
      <c r="N71" s="1"/>
      <c r="O71" s="64"/>
      <c r="P71" s="1"/>
      <c r="Q71" s="2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K72" s="1"/>
      <c r="L72" s="64"/>
      <c r="M72" s="1"/>
      <c r="N72" s="1"/>
      <c r="O72" s="1"/>
      <c r="P72" s="1"/>
      <c r="Q72" s="2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2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2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2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2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2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2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autoFilter ref="A17:AA55"/>
  <sortState ref="B18:W55">
    <sortCondition ref="B17"/>
  </sortState>
  <mergeCells count="14">
    <mergeCell ref="G11:K11"/>
    <mergeCell ref="G12:K12"/>
    <mergeCell ref="S14:W15"/>
    <mergeCell ref="O15:P15"/>
    <mergeCell ref="I14:I16"/>
    <mergeCell ref="L14:M15"/>
    <mergeCell ref="N14:N15"/>
    <mergeCell ref="O14:Q14"/>
    <mergeCell ref="L65:M65"/>
    <mergeCell ref="O61:P61"/>
    <mergeCell ref="T61:U61"/>
    <mergeCell ref="L62:M62"/>
    <mergeCell ref="O62:P62"/>
    <mergeCell ref="T62:U62"/>
  </mergeCells>
  <conditionalFormatting sqref="H17 H19:H20">
    <cfRule type="notContainsBlanks" dxfId="38" priority="5">
      <formula>LEN(TRIM(H17))&gt;0</formula>
    </cfRule>
  </conditionalFormatting>
  <conditionalFormatting sqref="H21:H22">
    <cfRule type="notContainsBlanks" dxfId="37" priority="6">
      <formula>LEN(TRIM(H21))&gt;0</formula>
    </cfRule>
  </conditionalFormatting>
  <conditionalFormatting sqref="H25">
    <cfRule type="notContainsBlanks" dxfId="36" priority="7">
      <formula>LEN(TRIM(H25))&gt;0</formula>
    </cfRule>
  </conditionalFormatting>
  <conditionalFormatting sqref="H28">
    <cfRule type="notContainsBlanks" dxfId="35" priority="8">
      <formula>LEN(TRIM(H28))&gt;0</formula>
    </cfRule>
  </conditionalFormatting>
  <conditionalFormatting sqref="H30">
    <cfRule type="notContainsBlanks" dxfId="34" priority="9">
      <formula>LEN(TRIM(H30))&gt;0</formula>
    </cfRule>
  </conditionalFormatting>
  <conditionalFormatting sqref="H44">
    <cfRule type="notContainsBlanks" dxfId="33" priority="10">
      <formula>LEN(TRIM(H44))&gt;0</formula>
    </cfRule>
  </conditionalFormatting>
  <conditionalFormatting sqref="H47">
    <cfRule type="notContainsBlanks" dxfId="32" priority="11">
      <formula>LEN(TRIM(H47))&gt;0</formula>
    </cfRule>
  </conditionalFormatting>
  <conditionalFormatting sqref="H50">
    <cfRule type="notContainsBlanks" dxfId="31" priority="12">
      <formula>LEN(TRIM(H50))&gt;0</formula>
    </cfRule>
  </conditionalFormatting>
  <conditionalFormatting sqref="H55">
    <cfRule type="notContainsBlanks" dxfId="30" priority="13">
      <formula>LEN(TRIM(H55))&gt;0</formula>
    </cfRule>
  </conditionalFormatting>
  <conditionalFormatting sqref="H19">
    <cfRule type="notContainsBlanks" dxfId="29" priority="14">
      <formula>LEN(TRIM(H19))&gt;0</formula>
    </cfRule>
  </conditionalFormatting>
  <conditionalFormatting sqref="H26">
    <cfRule type="notContainsBlanks" dxfId="28" priority="15">
      <formula>LEN(TRIM(H26))&gt;0</formula>
    </cfRule>
  </conditionalFormatting>
  <conditionalFormatting sqref="H29">
    <cfRule type="notContainsBlanks" dxfId="27" priority="16">
      <formula>LEN(TRIM(H29))&gt;0</formula>
    </cfRule>
  </conditionalFormatting>
  <conditionalFormatting sqref="H39:H40">
    <cfRule type="notContainsBlanks" dxfId="26" priority="4">
      <formula>LEN(TRIM(H39))&gt;0</formula>
    </cfRule>
  </conditionalFormatting>
  <conditionalFormatting sqref="H24">
    <cfRule type="notContainsBlanks" dxfId="25" priority="3">
      <formula>LEN(TRIM(H24))&gt;0</formula>
    </cfRule>
  </conditionalFormatting>
  <conditionalFormatting sqref="H53">
    <cfRule type="notContainsBlanks" dxfId="24" priority="2">
      <formula>LEN(TRIM(H53))&gt;0</formula>
    </cfRule>
  </conditionalFormatting>
  <conditionalFormatting sqref="H54">
    <cfRule type="notContainsBlanks" dxfId="23" priority="1">
      <formula>LEN(TRIM(H54))&gt;0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topLeftCell="E49" workbookViewId="0">
      <selection activeCell="P70" sqref="P70"/>
    </sheetView>
  </sheetViews>
  <sheetFormatPr baseColWidth="10" defaultColWidth="14.42578125" defaultRowHeight="15" x14ac:dyDescent="0.25"/>
  <cols>
    <col min="1" max="1" width="5.42578125" style="3" customWidth="1"/>
    <col min="2" max="2" width="35" style="3" customWidth="1"/>
    <col min="3" max="3" width="41.140625" style="3" bestFit="1" customWidth="1"/>
    <col min="4" max="4" width="44.28515625" style="3" bestFit="1" customWidth="1"/>
    <col min="5" max="5" width="13" style="3" bestFit="1" customWidth="1"/>
    <col min="6" max="6" width="11.5703125" style="3" bestFit="1" customWidth="1"/>
    <col min="7" max="7" width="12.28515625" style="3" bestFit="1" customWidth="1"/>
    <col min="8" max="8" width="14.7109375" style="3" customWidth="1"/>
    <col min="9" max="9" width="13.5703125" style="3" customWidth="1"/>
    <col min="10" max="10" width="12.5703125" style="3" customWidth="1"/>
    <col min="11" max="11" width="13.140625" style="3" customWidth="1"/>
    <col min="12" max="12" width="11.5703125" style="3" customWidth="1"/>
    <col min="13" max="13" width="14.42578125" style="3"/>
    <col min="14" max="14" width="12.7109375" style="3" customWidth="1"/>
    <col min="15" max="15" width="13" style="3" customWidth="1"/>
    <col min="16" max="17" width="13.5703125" style="3" customWidth="1"/>
    <col min="18" max="18" width="12.85546875" style="3" customWidth="1"/>
    <col min="19" max="19" width="14.28515625" style="3" customWidth="1"/>
    <col min="20" max="20" width="12.7109375" style="3" customWidth="1"/>
    <col min="21" max="21" width="15" style="3" customWidth="1"/>
    <col min="22" max="22" width="8.28515625" style="3" customWidth="1"/>
    <col min="23" max="23" width="13.85546875" style="3" customWidth="1"/>
    <col min="24" max="27" width="11.42578125" style="3" customWidth="1"/>
    <col min="28" max="16384" width="14.42578125" style="3"/>
  </cols>
  <sheetData>
    <row r="1" spans="1:27" ht="14.25" customHeight="1" x14ac:dyDescent="0.25">
      <c r="A1" s="1"/>
      <c r="B1" s="1"/>
      <c r="C1" s="1"/>
      <c r="D1" s="1"/>
      <c r="E1" s="1"/>
      <c r="F1" s="73"/>
      <c r="G1" s="73"/>
      <c r="H1" s="73"/>
      <c r="I1" s="73"/>
      <c r="J1" s="73"/>
      <c r="K1" s="73"/>
      <c r="L1" s="1"/>
      <c r="M1" s="1"/>
      <c r="N1" s="1"/>
      <c r="O1" s="1"/>
      <c r="P1" s="1"/>
      <c r="Q1" s="73"/>
      <c r="R1" s="1"/>
      <c r="S1" s="1"/>
      <c r="T1" s="1"/>
      <c r="U1" s="73"/>
      <c r="V1" s="1"/>
      <c r="W1" s="1"/>
      <c r="X1" s="1"/>
      <c r="Y1" s="1"/>
      <c r="Z1" s="1"/>
      <c r="AA1" s="1"/>
    </row>
    <row r="2" spans="1:27" ht="14.25" customHeight="1" x14ac:dyDescent="0.25">
      <c r="A2" s="1"/>
      <c r="B2" s="1"/>
      <c r="C2" s="1"/>
      <c r="D2" s="1"/>
      <c r="E2" s="1"/>
      <c r="F2" s="73"/>
      <c r="G2" s="73"/>
      <c r="H2" s="73"/>
      <c r="I2" s="73"/>
      <c r="J2" s="73"/>
      <c r="K2" s="73"/>
      <c r="L2" s="1"/>
      <c r="M2" s="1"/>
      <c r="N2" s="1"/>
      <c r="O2" s="1"/>
      <c r="P2" s="1"/>
      <c r="Q2" s="73"/>
      <c r="R2" s="1"/>
      <c r="S2" s="1"/>
      <c r="T2" s="1"/>
      <c r="U2" s="73"/>
      <c r="V2" s="1"/>
      <c r="W2" s="1"/>
      <c r="X2" s="1"/>
      <c r="Y2" s="1"/>
      <c r="Z2" s="1"/>
      <c r="AA2" s="1"/>
    </row>
    <row r="3" spans="1:27" ht="14.25" customHeight="1" x14ac:dyDescent="0.25">
      <c r="A3" s="1"/>
      <c r="B3" s="1"/>
      <c r="C3" s="1"/>
      <c r="D3" s="1"/>
      <c r="E3" s="1"/>
      <c r="F3" s="73"/>
      <c r="G3" s="73"/>
      <c r="H3" s="73"/>
      <c r="I3" s="73"/>
      <c r="J3" s="73"/>
      <c r="K3" s="73"/>
      <c r="L3" s="1"/>
      <c r="M3" s="1"/>
      <c r="N3" s="1"/>
      <c r="O3" s="1"/>
      <c r="P3" s="1"/>
      <c r="Q3" s="73"/>
      <c r="R3" s="1"/>
      <c r="S3" s="1"/>
      <c r="T3" s="1"/>
      <c r="U3" s="73"/>
      <c r="V3" s="1"/>
      <c r="W3" s="1"/>
      <c r="X3" s="1"/>
      <c r="Y3" s="1"/>
      <c r="Z3" s="1"/>
      <c r="AA3" s="1"/>
    </row>
    <row r="4" spans="1:27" ht="14.25" customHeight="1" x14ac:dyDescent="0.25">
      <c r="A4" s="1"/>
      <c r="B4" s="1"/>
      <c r="C4" s="1"/>
      <c r="D4" s="1"/>
      <c r="E4" s="1"/>
      <c r="F4" s="73"/>
      <c r="G4" s="73"/>
      <c r="H4" s="73"/>
      <c r="I4" s="73"/>
      <c r="J4" s="73"/>
      <c r="K4" s="73"/>
      <c r="L4" s="1"/>
      <c r="M4" s="1"/>
      <c r="N4" s="1"/>
      <c r="O4" s="1"/>
      <c r="P4" s="1"/>
      <c r="Q4" s="73"/>
      <c r="R4" s="1"/>
      <c r="S4" s="1"/>
      <c r="T4" s="1"/>
      <c r="U4" s="73"/>
      <c r="V4" s="1"/>
      <c r="W4" s="1"/>
      <c r="X4" s="1"/>
      <c r="Y4" s="1"/>
      <c r="Z4" s="1"/>
      <c r="AA4" s="1"/>
    </row>
    <row r="5" spans="1:27" ht="14.25" customHeight="1" x14ac:dyDescent="0.25">
      <c r="A5" s="1"/>
      <c r="B5" s="1"/>
      <c r="C5" s="1"/>
      <c r="D5" s="1"/>
      <c r="E5" s="1"/>
      <c r="F5" s="73"/>
      <c r="G5" s="73"/>
      <c r="H5" s="73"/>
      <c r="I5" s="73"/>
      <c r="J5" s="73"/>
      <c r="K5" s="73"/>
      <c r="L5" s="1"/>
      <c r="M5" s="1"/>
      <c r="N5" s="1"/>
      <c r="O5" s="1"/>
      <c r="P5" s="1"/>
      <c r="Q5" s="73"/>
      <c r="R5" s="1"/>
      <c r="S5" s="1"/>
      <c r="T5" s="1"/>
      <c r="U5" s="73"/>
      <c r="V5" s="1"/>
      <c r="W5" s="1"/>
      <c r="X5" s="1"/>
      <c r="Y5" s="1"/>
      <c r="Z5" s="1"/>
      <c r="AA5" s="1"/>
    </row>
    <row r="6" spans="1:27" ht="14.25" customHeight="1" x14ac:dyDescent="0.25">
      <c r="A6" s="1"/>
      <c r="B6" s="1"/>
      <c r="C6" s="1"/>
      <c r="D6" s="1"/>
      <c r="E6" s="1"/>
      <c r="F6" s="73"/>
      <c r="G6" s="73"/>
      <c r="H6" s="73"/>
      <c r="I6" s="73"/>
      <c r="J6" s="73"/>
      <c r="K6" s="73"/>
      <c r="L6" s="1"/>
      <c r="M6" s="1"/>
      <c r="N6" s="1"/>
      <c r="O6" s="1"/>
      <c r="P6" s="1"/>
      <c r="Q6" s="73"/>
      <c r="R6" s="1"/>
      <c r="S6" s="1"/>
      <c r="T6" s="1"/>
      <c r="U6" s="73"/>
      <c r="V6" s="1"/>
      <c r="W6" s="1"/>
      <c r="X6" s="1"/>
      <c r="Y6" s="1"/>
      <c r="Z6" s="1"/>
      <c r="AA6" s="1"/>
    </row>
    <row r="7" spans="1:27" ht="14.25" customHeight="1" x14ac:dyDescent="0.25">
      <c r="A7" s="1"/>
      <c r="B7" s="1"/>
      <c r="C7" s="1"/>
      <c r="D7" s="1"/>
      <c r="E7" s="1"/>
      <c r="F7" s="73"/>
      <c r="G7" s="73"/>
      <c r="H7" s="73"/>
      <c r="I7" s="73"/>
      <c r="J7" s="73"/>
      <c r="K7" s="73"/>
      <c r="L7" s="1"/>
      <c r="M7" s="1"/>
      <c r="N7" s="1"/>
      <c r="O7" s="1"/>
      <c r="P7" s="1"/>
      <c r="Q7" s="73"/>
      <c r="R7" s="1"/>
      <c r="S7" s="1"/>
      <c r="T7" s="1"/>
      <c r="U7" s="73"/>
      <c r="V7" s="1"/>
      <c r="W7" s="1"/>
      <c r="X7" s="1"/>
      <c r="Y7" s="1"/>
      <c r="Z7" s="1"/>
      <c r="AA7" s="1"/>
    </row>
    <row r="8" spans="1:27" ht="14.25" customHeight="1" x14ac:dyDescent="0.25">
      <c r="A8" s="1"/>
      <c r="B8" s="1"/>
      <c r="C8" s="1"/>
      <c r="D8" s="1"/>
      <c r="E8" s="1"/>
      <c r="F8" s="73"/>
      <c r="G8" s="73"/>
      <c r="H8" s="73"/>
      <c r="I8" s="73"/>
      <c r="J8" s="73"/>
      <c r="K8" s="73"/>
      <c r="L8" s="1"/>
      <c r="M8" s="1"/>
      <c r="N8" s="1"/>
      <c r="O8" s="1"/>
      <c r="P8" s="1"/>
      <c r="Q8" s="73"/>
      <c r="R8" s="1"/>
      <c r="S8" s="1"/>
      <c r="T8" s="1"/>
      <c r="U8" s="73"/>
      <c r="V8" s="1"/>
      <c r="W8" s="1"/>
      <c r="X8" s="1"/>
      <c r="Y8" s="1"/>
      <c r="Z8" s="1"/>
      <c r="AA8" s="1"/>
    </row>
    <row r="9" spans="1:27" ht="14.25" customHeight="1" x14ac:dyDescent="0.25">
      <c r="A9" s="1"/>
      <c r="B9" s="1"/>
      <c r="C9" s="1"/>
      <c r="D9" s="1"/>
      <c r="E9" s="1"/>
      <c r="F9" s="73"/>
      <c r="G9" s="73"/>
      <c r="H9" s="73"/>
      <c r="I9" s="73"/>
      <c r="J9" s="73"/>
      <c r="K9" s="73"/>
      <c r="L9" s="1"/>
      <c r="M9" s="1"/>
      <c r="N9" s="1"/>
      <c r="O9" s="1"/>
      <c r="P9" s="1"/>
      <c r="Q9" s="73"/>
      <c r="R9" s="1"/>
      <c r="S9" s="1"/>
      <c r="T9" s="1"/>
      <c r="U9" s="73"/>
      <c r="V9" s="1"/>
      <c r="W9" s="1"/>
      <c r="X9" s="1"/>
      <c r="Y9" s="1"/>
      <c r="Z9" s="1"/>
      <c r="AA9" s="1"/>
    </row>
    <row r="10" spans="1:27" ht="14.25" customHeight="1" x14ac:dyDescent="0.25">
      <c r="A10" s="1"/>
      <c r="B10" s="1"/>
      <c r="C10" s="1"/>
      <c r="D10" s="1"/>
      <c r="E10" s="1"/>
      <c r="F10" s="73"/>
      <c r="G10" s="73"/>
      <c r="H10" s="4"/>
      <c r="I10" s="4"/>
      <c r="J10" s="4"/>
      <c r="K10" s="4"/>
      <c r="L10" s="4"/>
      <c r="M10" s="1"/>
      <c r="N10" s="1"/>
      <c r="O10" s="1"/>
      <c r="P10" s="1"/>
      <c r="Q10" s="73"/>
      <c r="R10" s="1"/>
      <c r="S10" s="1"/>
      <c r="T10" s="1"/>
      <c r="U10" s="73"/>
      <c r="V10" s="1"/>
      <c r="W10" s="1"/>
      <c r="X10" s="1"/>
      <c r="Y10" s="1"/>
      <c r="Z10" s="1"/>
      <c r="AA10" s="1"/>
    </row>
    <row r="11" spans="1:27" ht="20.25" customHeight="1" x14ac:dyDescent="0.3">
      <c r="A11" s="1"/>
      <c r="B11" s="1"/>
      <c r="C11" s="1"/>
      <c r="D11" s="1"/>
      <c r="E11" s="1"/>
      <c r="F11" s="73"/>
      <c r="G11" s="79" t="s">
        <v>138</v>
      </c>
      <c r="H11" s="79"/>
      <c r="I11" s="79"/>
      <c r="J11" s="79"/>
      <c r="K11" s="79"/>
      <c r="L11" s="70"/>
      <c r="M11" s="70"/>
      <c r="N11" s="5"/>
      <c r="O11" s="1"/>
      <c r="P11" s="1"/>
      <c r="Q11" s="6"/>
      <c r="R11" s="1"/>
      <c r="S11" s="1"/>
      <c r="T11" s="1"/>
      <c r="U11" s="73"/>
      <c r="V11" s="1"/>
      <c r="W11" s="1"/>
      <c r="X11" s="1"/>
      <c r="Y11" s="1"/>
      <c r="Z11" s="1"/>
      <c r="AA11" s="1"/>
    </row>
    <row r="12" spans="1:27" ht="14.25" customHeight="1" x14ac:dyDescent="0.3">
      <c r="A12" s="1"/>
      <c r="B12" s="1"/>
      <c r="C12" s="1"/>
      <c r="D12" s="1"/>
      <c r="E12" s="1"/>
      <c r="F12" s="73"/>
      <c r="G12" s="80" t="s">
        <v>139</v>
      </c>
      <c r="H12" s="80"/>
      <c r="I12" s="80"/>
      <c r="J12" s="80"/>
      <c r="K12" s="80"/>
      <c r="L12" s="7"/>
      <c r="M12" s="7"/>
      <c r="N12" s="1"/>
      <c r="O12" s="1"/>
      <c r="P12" s="1"/>
      <c r="Q12" s="73"/>
      <c r="R12" s="1"/>
      <c r="S12" s="1"/>
      <c r="T12" s="1"/>
      <c r="U12" s="73"/>
      <c r="V12" s="1"/>
      <c r="W12" s="1"/>
      <c r="X12" s="1"/>
      <c r="Y12" s="1"/>
      <c r="Z12" s="1"/>
      <c r="AA12" s="1"/>
    </row>
    <row r="13" spans="1:27" ht="14.25" customHeight="1" x14ac:dyDescent="0.25">
      <c r="A13" s="1"/>
      <c r="B13" s="1"/>
      <c r="C13" s="1"/>
      <c r="D13" s="1"/>
      <c r="E13" s="1"/>
      <c r="F13" s="73"/>
      <c r="G13" s="73"/>
      <c r="H13" s="73"/>
      <c r="I13" s="73"/>
      <c r="J13" s="73"/>
      <c r="K13" s="73"/>
      <c r="L13" s="1"/>
      <c r="M13" s="1"/>
      <c r="N13" s="1"/>
      <c r="O13" s="1"/>
      <c r="P13" s="1"/>
      <c r="Q13" s="73"/>
      <c r="R13" s="1"/>
      <c r="S13" s="1"/>
      <c r="T13" s="1"/>
      <c r="U13" s="73"/>
      <c r="V13" s="1"/>
      <c r="W13" s="1"/>
      <c r="X13" s="1"/>
      <c r="Y13" s="1"/>
      <c r="Z13" s="1"/>
      <c r="AA13" s="1"/>
    </row>
    <row r="14" spans="1:27" ht="18.75" customHeight="1" x14ac:dyDescent="0.25">
      <c r="A14" s="72"/>
      <c r="B14" s="72"/>
      <c r="C14" s="9"/>
      <c r="D14" s="72"/>
      <c r="E14" s="72"/>
      <c r="F14" s="72"/>
      <c r="G14" s="72"/>
      <c r="H14" s="72"/>
      <c r="I14" s="89" t="s">
        <v>0</v>
      </c>
      <c r="J14" s="72"/>
      <c r="K14" s="71"/>
      <c r="L14" s="81" t="s">
        <v>1</v>
      </c>
      <c r="M14" s="83"/>
      <c r="N14" s="89" t="s">
        <v>2</v>
      </c>
      <c r="O14" s="92" t="s">
        <v>3</v>
      </c>
      <c r="P14" s="93"/>
      <c r="Q14" s="88"/>
      <c r="R14" s="72"/>
      <c r="S14" s="81" t="s">
        <v>4</v>
      </c>
      <c r="T14" s="82"/>
      <c r="U14" s="82"/>
      <c r="V14" s="82"/>
      <c r="W14" s="83"/>
      <c r="X14" s="11"/>
      <c r="Y14" s="11"/>
      <c r="Z14" s="11"/>
      <c r="AA14" s="11"/>
    </row>
    <row r="15" spans="1:27" ht="41.25" customHeight="1" x14ac:dyDescent="0.25">
      <c r="A15" s="12"/>
      <c r="B15" s="12"/>
      <c r="C15" s="13"/>
      <c r="D15" s="12"/>
      <c r="E15" s="12"/>
      <c r="F15" s="12"/>
      <c r="G15" s="12"/>
      <c r="H15" s="12"/>
      <c r="I15" s="90"/>
      <c r="J15" s="12"/>
      <c r="K15" s="14"/>
      <c r="L15" s="84"/>
      <c r="M15" s="86"/>
      <c r="N15" s="91"/>
      <c r="O15" s="87" t="s">
        <v>5</v>
      </c>
      <c r="P15" s="88"/>
      <c r="Q15" s="15" t="s">
        <v>6</v>
      </c>
      <c r="R15" s="16"/>
      <c r="S15" s="84"/>
      <c r="T15" s="85"/>
      <c r="U15" s="85"/>
      <c r="V15" s="85"/>
      <c r="W15" s="86"/>
      <c r="X15" s="11"/>
      <c r="Y15" s="11"/>
      <c r="Z15" s="11"/>
      <c r="AA15" s="11"/>
    </row>
    <row r="16" spans="1:27" ht="36" customHeight="1" x14ac:dyDescent="0.25">
      <c r="A16" s="72" t="s">
        <v>7</v>
      </c>
      <c r="B16" s="72" t="s">
        <v>8</v>
      </c>
      <c r="C16" s="72" t="s">
        <v>9</v>
      </c>
      <c r="D16" s="72" t="s">
        <v>10</v>
      </c>
      <c r="E16" s="15" t="s">
        <v>11</v>
      </c>
      <c r="F16" s="15" t="s">
        <v>12</v>
      </c>
      <c r="G16" s="15" t="s">
        <v>13</v>
      </c>
      <c r="H16" s="15" t="s">
        <v>14</v>
      </c>
      <c r="I16" s="91"/>
      <c r="J16" s="15" t="s">
        <v>15</v>
      </c>
      <c r="K16" s="15" t="s">
        <v>16</v>
      </c>
      <c r="L16" s="15" t="s">
        <v>17</v>
      </c>
      <c r="M16" s="15" t="s">
        <v>18</v>
      </c>
      <c r="N16" s="17" t="s">
        <v>19</v>
      </c>
      <c r="O16" s="15" t="s">
        <v>20</v>
      </c>
      <c r="P16" s="15" t="s">
        <v>21</v>
      </c>
      <c r="Q16" s="15" t="s">
        <v>22</v>
      </c>
      <c r="R16" s="15" t="s">
        <v>23</v>
      </c>
      <c r="S16" s="15" t="s">
        <v>24</v>
      </c>
      <c r="T16" s="15" t="s">
        <v>25</v>
      </c>
      <c r="U16" s="15" t="s">
        <v>26</v>
      </c>
      <c r="V16" s="15" t="s">
        <v>27</v>
      </c>
      <c r="W16" s="15" t="s">
        <v>28</v>
      </c>
      <c r="X16" s="11"/>
      <c r="Y16" s="11"/>
      <c r="Z16" s="11"/>
      <c r="AA16" s="11"/>
    </row>
    <row r="17" spans="1:27" ht="14.25" customHeight="1" x14ac:dyDescent="0.3">
      <c r="A17" s="18">
        <v>1</v>
      </c>
      <c r="B17" s="19" t="s">
        <v>29</v>
      </c>
      <c r="C17" s="19" t="s">
        <v>30</v>
      </c>
      <c r="D17" s="19" t="s">
        <v>31</v>
      </c>
      <c r="E17" s="20" t="s">
        <v>32</v>
      </c>
      <c r="F17" s="21">
        <v>44835</v>
      </c>
      <c r="G17" s="22">
        <v>45017</v>
      </c>
      <c r="H17" s="23">
        <v>30000</v>
      </c>
      <c r="I17" s="24">
        <v>0</v>
      </c>
      <c r="J17" s="25">
        <v>25</v>
      </c>
      <c r="K17" s="26">
        <v>0</v>
      </c>
      <c r="L17" s="27">
        <f>H17*2.87%</f>
        <v>861</v>
      </c>
      <c r="M17" s="28">
        <f>H17*7.1%</f>
        <v>2130</v>
      </c>
      <c r="N17" s="28">
        <v>360</v>
      </c>
      <c r="O17" s="28">
        <f>H17*3.04%</f>
        <v>912</v>
      </c>
      <c r="P17" s="24">
        <f>H17*7.09%</f>
        <v>2127</v>
      </c>
      <c r="Q17" s="28">
        <v>0</v>
      </c>
      <c r="R17" s="27">
        <f t="shared" ref="R17" si="0">L17+O17</f>
        <v>1773</v>
      </c>
      <c r="S17" s="28">
        <f>J17+L17+O17+I17+Q17+K17</f>
        <v>1798</v>
      </c>
      <c r="T17" s="28">
        <f t="shared" ref="T17:T55" si="1">M17+N17+P17</f>
        <v>4617</v>
      </c>
      <c r="U17" s="28">
        <f>H17-S17</f>
        <v>28202</v>
      </c>
      <c r="V17" s="18" t="s">
        <v>33</v>
      </c>
      <c r="W17" s="18" t="s">
        <v>34</v>
      </c>
      <c r="X17" s="29"/>
      <c r="Y17" s="29"/>
      <c r="Z17" s="29"/>
      <c r="AA17" s="29"/>
    </row>
    <row r="18" spans="1:27" ht="14.25" customHeight="1" x14ac:dyDescent="0.3">
      <c r="A18" s="18">
        <v>2</v>
      </c>
      <c r="B18" s="19" t="s">
        <v>134</v>
      </c>
      <c r="C18" s="19" t="s">
        <v>135</v>
      </c>
      <c r="D18" s="19" t="s">
        <v>136</v>
      </c>
      <c r="E18" s="20" t="s">
        <v>32</v>
      </c>
      <c r="F18" s="30">
        <v>44835</v>
      </c>
      <c r="G18" s="31">
        <v>45017</v>
      </c>
      <c r="H18" s="32">
        <v>50000</v>
      </c>
      <c r="I18" s="35">
        <v>1854</v>
      </c>
      <c r="J18" s="33">
        <v>25</v>
      </c>
      <c r="K18" s="26">
        <v>0</v>
      </c>
      <c r="L18" s="27">
        <f>H18*2.87%</f>
        <v>1435</v>
      </c>
      <c r="M18" s="28">
        <f>H18*7.1%</f>
        <v>3549.9999999999995</v>
      </c>
      <c r="N18" s="34">
        <v>600</v>
      </c>
      <c r="O18" s="34">
        <v>1520</v>
      </c>
      <c r="P18" s="35">
        <v>3545.0000000000005</v>
      </c>
      <c r="Q18" s="34">
        <v>0</v>
      </c>
      <c r="R18" s="36">
        <v>2955</v>
      </c>
      <c r="S18" s="28">
        <f t="shared" ref="S18:S55" si="2">J18+L18+O18+I18+Q18+K18</f>
        <v>4834</v>
      </c>
      <c r="T18" s="28">
        <f t="shared" si="1"/>
        <v>7695</v>
      </c>
      <c r="U18" s="28">
        <v>45166</v>
      </c>
      <c r="V18" s="37" t="s">
        <v>33</v>
      </c>
      <c r="W18" s="40" t="s">
        <v>34</v>
      </c>
      <c r="X18" s="29"/>
      <c r="Y18" s="29"/>
      <c r="Z18" s="29"/>
      <c r="AA18" s="29"/>
    </row>
    <row r="19" spans="1:27" ht="15.6" customHeight="1" x14ac:dyDescent="0.3">
      <c r="A19" s="18">
        <v>3</v>
      </c>
      <c r="B19" s="19" t="s">
        <v>42</v>
      </c>
      <c r="C19" s="19" t="s">
        <v>40</v>
      </c>
      <c r="D19" s="19" t="s">
        <v>43</v>
      </c>
      <c r="E19" s="20" t="s">
        <v>32</v>
      </c>
      <c r="F19" s="21">
        <v>44713</v>
      </c>
      <c r="G19" s="22">
        <v>44896</v>
      </c>
      <c r="H19" s="23">
        <v>25000</v>
      </c>
      <c r="I19" s="24">
        <v>0</v>
      </c>
      <c r="J19" s="25">
        <v>25</v>
      </c>
      <c r="K19" s="26">
        <v>0</v>
      </c>
      <c r="L19" s="27">
        <f>H19*2.87%</f>
        <v>717.5</v>
      </c>
      <c r="M19" s="28">
        <f>H19*7.1%</f>
        <v>1774.9999999999998</v>
      </c>
      <c r="N19" s="41">
        <v>300</v>
      </c>
      <c r="O19" s="25">
        <v>760</v>
      </c>
      <c r="P19" s="45">
        <f>H19*7.09%</f>
        <v>1772.5000000000002</v>
      </c>
      <c r="Q19" s="25">
        <v>0</v>
      </c>
      <c r="R19" s="26">
        <f>L19+O19</f>
        <v>1477.5</v>
      </c>
      <c r="S19" s="28">
        <f t="shared" si="2"/>
        <v>1502.5</v>
      </c>
      <c r="T19" s="25">
        <f t="shared" si="1"/>
        <v>3847.5</v>
      </c>
      <c r="U19" s="25">
        <f>H19-S19</f>
        <v>23497.5</v>
      </c>
      <c r="V19" s="18" t="s">
        <v>33</v>
      </c>
      <c r="W19" s="40" t="s">
        <v>34</v>
      </c>
      <c r="X19" s="29"/>
      <c r="Y19" s="29"/>
      <c r="Z19" s="29"/>
      <c r="AA19" s="29"/>
    </row>
    <row r="20" spans="1:27" ht="18.75" customHeight="1" x14ac:dyDescent="0.3">
      <c r="A20" s="18">
        <v>4</v>
      </c>
      <c r="B20" s="19" t="s">
        <v>52</v>
      </c>
      <c r="C20" s="19" t="s">
        <v>50</v>
      </c>
      <c r="D20" s="19" t="s">
        <v>53</v>
      </c>
      <c r="E20" s="20" t="s">
        <v>32</v>
      </c>
      <c r="F20" s="21">
        <v>44743</v>
      </c>
      <c r="G20" s="22">
        <v>44927</v>
      </c>
      <c r="H20" s="23">
        <v>50000</v>
      </c>
      <c r="I20" s="28">
        <v>1854</v>
      </c>
      <c r="J20" s="25">
        <v>25</v>
      </c>
      <c r="K20" s="26">
        <v>0</v>
      </c>
      <c r="L20" s="27">
        <f>H20*2.87%</f>
        <v>1435</v>
      </c>
      <c r="M20" s="28">
        <f>H20*7.1%</f>
        <v>3549.9999999999995</v>
      </c>
      <c r="N20" s="28">
        <v>600</v>
      </c>
      <c r="O20" s="28">
        <v>1520</v>
      </c>
      <c r="P20" s="28">
        <v>3545.0000000000005</v>
      </c>
      <c r="Q20" s="28">
        <v>0</v>
      </c>
      <c r="R20" s="28">
        <v>2955</v>
      </c>
      <c r="S20" s="28">
        <f t="shared" si="2"/>
        <v>4834</v>
      </c>
      <c r="T20" s="28">
        <f t="shared" si="1"/>
        <v>7695</v>
      </c>
      <c r="U20" s="28">
        <v>45166</v>
      </c>
      <c r="V20" s="18" t="s">
        <v>38</v>
      </c>
      <c r="W20" s="40" t="s">
        <v>34</v>
      </c>
      <c r="X20" s="29"/>
      <c r="Y20" s="29"/>
      <c r="Z20" s="29"/>
      <c r="AA20" s="29"/>
    </row>
    <row r="21" spans="1:27" s="112" customFormat="1" ht="14.25" customHeight="1" x14ac:dyDescent="0.3">
      <c r="A21" s="99">
        <v>5</v>
      </c>
      <c r="B21" s="100" t="s">
        <v>49</v>
      </c>
      <c r="C21" s="100" t="s">
        <v>50</v>
      </c>
      <c r="D21" s="100" t="s">
        <v>51</v>
      </c>
      <c r="E21" s="101" t="s">
        <v>32</v>
      </c>
      <c r="F21" s="102">
        <v>44743</v>
      </c>
      <c r="G21" s="103">
        <v>44927</v>
      </c>
      <c r="H21" s="104">
        <v>90000</v>
      </c>
      <c r="I21" s="291">
        <v>9753.1200000000008</v>
      </c>
      <c r="J21" s="106">
        <v>25</v>
      </c>
      <c r="K21" s="107">
        <v>0</v>
      </c>
      <c r="L21" s="108">
        <f>H21*2.87%</f>
        <v>2583</v>
      </c>
      <c r="M21" s="105">
        <f>H21*7.1%</f>
        <v>6389.9999999999991</v>
      </c>
      <c r="N21" s="109">
        <v>845.65</v>
      </c>
      <c r="O21" s="106">
        <f>H21*3.04%</f>
        <v>2736</v>
      </c>
      <c r="P21" s="290">
        <f>H21*7.09%</f>
        <v>6381</v>
      </c>
      <c r="Q21" s="106">
        <v>0</v>
      </c>
      <c r="R21" s="107">
        <f>L21+O21</f>
        <v>5319</v>
      </c>
      <c r="S21" s="105">
        <f t="shared" si="2"/>
        <v>15097.12</v>
      </c>
      <c r="T21" s="106">
        <f t="shared" si="1"/>
        <v>13616.649999999998</v>
      </c>
      <c r="U21" s="106">
        <f>H21-S21</f>
        <v>74902.880000000005</v>
      </c>
      <c r="V21" s="99" t="s">
        <v>38</v>
      </c>
      <c r="W21" s="110" t="s">
        <v>34</v>
      </c>
      <c r="X21" s="111"/>
      <c r="Y21" s="111"/>
      <c r="Z21" s="111"/>
      <c r="AA21" s="111"/>
    </row>
    <row r="22" spans="1:27" ht="14.25" customHeight="1" x14ac:dyDescent="0.3">
      <c r="A22" s="18">
        <v>6</v>
      </c>
      <c r="B22" s="19" t="s">
        <v>35</v>
      </c>
      <c r="C22" s="19" t="s">
        <v>36</v>
      </c>
      <c r="D22" s="19" t="s">
        <v>37</v>
      </c>
      <c r="E22" s="20" t="s">
        <v>32</v>
      </c>
      <c r="F22" s="21">
        <v>44682</v>
      </c>
      <c r="G22" s="22">
        <v>44866</v>
      </c>
      <c r="H22" s="23">
        <v>45000</v>
      </c>
      <c r="I22" s="25">
        <v>1148.33</v>
      </c>
      <c r="J22" s="25">
        <v>25</v>
      </c>
      <c r="K22" s="26">
        <v>0</v>
      </c>
      <c r="L22" s="27">
        <f>H22*2.87%</f>
        <v>1291.5</v>
      </c>
      <c r="M22" s="28">
        <f>H22*7.1%</f>
        <v>3194.9999999999995</v>
      </c>
      <c r="N22" s="28">
        <v>540</v>
      </c>
      <c r="O22" s="28">
        <f>H22*3.04%</f>
        <v>1368</v>
      </c>
      <c r="P22" s="28">
        <f>H22*7.09%</f>
        <v>3190.5</v>
      </c>
      <c r="Q22" s="28">
        <v>0</v>
      </c>
      <c r="R22" s="28">
        <f>L22+O22</f>
        <v>2659.5</v>
      </c>
      <c r="S22" s="28">
        <f t="shared" si="2"/>
        <v>3832.83</v>
      </c>
      <c r="T22" s="28">
        <f t="shared" si="1"/>
        <v>6925.5</v>
      </c>
      <c r="U22" s="28">
        <f>H22-S22</f>
        <v>41167.17</v>
      </c>
      <c r="V22" s="18" t="s">
        <v>38</v>
      </c>
      <c r="W22" s="18" t="s">
        <v>34</v>
      </c>
      <c r="X22" s="29"/>
      <c r="Y22" s="29"/>
      <c r="Z22" s="29"/>
      <c r="AA22" s="29"/>
    </row>
    <row r="23" spans="1:27" ht="14.25" customHeight="1" x14ac:dyDescent="0.3">
      <c r="A23" s="18">
        <v>7</v>
      </c>
      <c r="B23" s="19" t="s">
        <v>121</v>
      </c>
      <c r="C23" s="19" t="s">
        <v>82</v>
      </c>
      <c r="D23" s="19" t="s">
        <v>30</v>
      </c>
      <c r="E23" s="20" t="s">
        <v>32</v>
      </c>
      <c r="F23" s="21">
        <v>44713</v>
      </c>
      <c r="G23" s="22">
        <v>44896</v>
      </c>
      <c r="H23" s="23">
        <v>50000</v>
      </c>
      <c r="I23" s="28">
        <v>1854</v>
      </c>
      <c r="J23" s="25">
        <v>25</v>
      </c>
      <c r="K23" s="26">
        <f>1000+300</f>
        <v>1300</v>
      </c>
      <c r="L23" s="27">
        <f>H23*2.87%</f>
        <v>1435</v>
      </c>
      <c r="M23" s="25">
        <f>H23*7.1%</f>
        <v>3549.9999999999995</v>
      </c>
      <c r="N23" s="41">
        <v>600</v>
      </c>
      <c r="O23" s="25">
        <v>1520</v>
      </c>
      <c r="P23" s="25">
        <f>H23*7.09%</f>
        <v>3545.0000000000005</v>
      </c>
      <c r="Q23" s="25">
        <v>0</v>
      </c>
      <c r="R23" s="25">
        <f>L23+O23</f>
        <v>2955</v>
      </c>
      <c r="S23" s="28">
        <f t="shared" si="2"/>
        <v>6134</v>
      </c>
      <c r="T23" s="25">
        <f t="shared" si="1"/>
        <v>7695</v>
      </c>
      <c r="U23" s="25">
        <f>H23-S23</f>
        <v>43866</v>
      </c>
      <c r="V23" s="18" t="s">
        <v>33</v>
      </c>
      <c r="W23" s="40" t="s">
        <v>34</v>
      </c>
      <c r="X23" s="29"/>
      <c r="Y23" s="29"/>
      <c r="Z23" s="29"/>
      <c r="AA23" s="29"/>
    </row>
    <row r="24" spans="1:27" ht="15.75" customHeight="1" x14ac:dyDescent="0.3">
      <c r="A24" s="18">
        <v>8</v>
      </c>
      <c r="B24" s="42" t="s">
        <v>44</v>
      </c>
      <c r="C24" s="19" t="s">
        <v>45</v>
      </c>
      <c r="D24" s="43" t="s">
        <v>46</v>
      </c>
      <c r="E24" s="20" t="s">
        <v>32</v>
      </c>
      <c r="F24" s="22">
        <v>44713</v>
      </c>
      <c r="G24" s="31">
        <v>44896</v>
      </c>
      <c r="H24" s="49">
        <v>75000</v>
      </c>
      <c r="I24" s="45">
        <v>6309.38</v>
      </c>
      <c r="J24" s="25">
        <v>25</v>
      </c>
      <c r="K24" s="26">
        <v>0</v>
      </c>
      <c r="L24" s="27">
        <f>H24*2.87%</f>
        <v>2152.5</v>
      </c>
      <c r="M24" s="25">
        <f>H24*7.1%</f>
        <v>5324.9999999999991</v>
      </c>
      <c r="N24" s="25">
        <v>780.6</v>
      </c>
      <c r="O24" s="25">
        <v>2280</v>
      </c>
      <c r="P24" s="45">
        <f>H24*7.09%</f>
        <v>5317.5</v>
      </c>
      <c r="Q24" s="28">
        <v>0</v>
      </c>
      <c r="R24" s="26">
        <f>L24+O24</f>
        <v>4432.5</v>
      </c>
      <c r="S24" s="28">
        <f t="shared" si="2"/>
        <v>10766.880000000001</v>
      </c>
      <c r="T24" s="28">
        <f t="shared" si="1"/>
        <v>11423.099999999999</v>
      </c>
      <c r="U24" s="25">
        <f>H24-S24</f>
        <v>64233.119999999995</v>
      </c>
      <c r="V24" s="18" t="s">
        <v>33</v>
      </c>
      <c r="W24" s="40" t="s">
        <v>34</v>
      </c>
      <c r="X24" s="29"/>
      <c r="Y24" s="29"/>
      <c r="Z24" s="29"/>
      <c r="AA24" s="29"/>
    </row>
    <row r="25" spans="1:27" ht="14.25" customHeight="1" x14ac:dyDescent="0.3">
      <c r="A25" s="18">
        <v>9</v>
      </c>
      <c r="B25" s="19" t="s">
        <v>131</v>
      </c>
      <c r="C25" s="19" t="s">
        <v>132</v>
      </c>
      <c r="D25" s="19" t="s">
        <v>133</v>
      </c>
      <c r="E25" s="20" t="s">
        <v>32</v>
      </c>
      <c r="F25" s="21">
        <v>44835</v>
      </c>
      <c r="G25" s="22">
        <v>45017</v>
      </c>
      <c r="H25" s="23">
        <v>50000</v>
      </c>
      <c r="I25" s="24">
        <v>1854</v>
      </c>
      <c r="J25" s="25">
        <v>25</v>
      </c>
      <c r="K25" s="26">
        <v>0</v>
      </c>
      <c r="L25" s="27">
        <f>H25*2.87%</f>
        <v>1435</v>
      </c>
      <c r="M25" s="28">
        <v>3549.9999999999995</v>
      </c>
      <c r="N25" s="28">
        <v>600</v>
      </c>
      <c r="O25" s="28">
        <v>1520</v>
      </c>
      <c r="P25" s="24">
        <v>3545.0000000000005</v>
      </c>
      <c r="Q25" s="28">
        <v>0</v>
      </c>
      <c r="R25" s="27">
        <v>2955</v>
      </c>
      <c r="S25" s="28">
        <f t="shared" si="2"/>
        <v>4834</v>
      </c>
      <c r="T25" s="28">
        <f t="shared" si="1"/>
        <v>7695</v>
      </c>
      <c r="U25" s="28">
        <v>45166</v>
      </c>
      <c r="V25" s="18" t="s">
        <v>33</v>
      </c>
      <c r="W25" s="40" t="s">
        <v>34</v>
      </c>
      <c r="X25" s="29"/>
      <c r="Y25" s="29"/>
      <c r="Z25" s="29"/>
      <c r="AA25" s="29"/>
    </row>
    <row r="26" spans="1:27" ht="14.25" customHeight="1" x14ac:dyDescent="0.3">
      <c r="A26" s="18">
        <v>10</v>
      </c>
      <c r="B26" s="19" t="s">
        <v>94</v>
      </c>
      <c r="C26" s="48" t="s">
        <v>95</v>
      </c>
      <c r="D26" s="48" t="s">
        <v>96</v>
      </c>
      <c r="E26" s="20" t="s">
        <v>32</v>
      </c>
      <c r="F26" s="21">
        <v>44774</v>
      </c>
      <c r="G26" s="22">
        <v>44958</v>
      </c>
      <c r="H26" s="23">
        <v>50000</v>
      </c>
      <c r="I26" s="24">
        <v>1854</v>
      </c>
      <c r="J26" s="25">
        <v>25</v>
      </c>
      <c r="K26" s="26">
        <v>0</v>
      </c>
      <c r="L26" s="27">
        <f>H26*2.87%</f>
        <v>1435</v>
      </c>
      <c r="M26" s="28">
        <v>3549.9999999999995</v>
      </c>
      <c r="N26" s="28">
        <v>600</v>
      </c>
      <c r="O26" s="28">
        <v>1520</v>
      </c>
      <c r="P26" s="24">
        <v>3545.0000000000005</v>
      </c>
      <c r="Q26" s="28">
        <v>0</v>
      </c>
      <c r="R26" s="27">
        <v>2955</v>
      </c>
      <c r="S26" s="28">
        <f t="shared" si="2"/>
        <v>4834</v>
      </c>
      <c r="T26" s="28">
        <f t="shared" si="1"/>
        <v>7695</v>
      </c>
      <c r="U26" s="28">
        <v>45166</v>
      </c>
      <c r="V26" s="18" t="s">
        <v>33</v>
      </c>
      <c r="W26" s="40" t="s">
        <v>34</v>
      </c>
      <c r="X26" s="29"/>
      <c r="Y26" s="29"/>
      <c r="Z26" s="29"/>
      <c r="AA26" s="29"/>
    </row>
    <row r="27" spans="1:27" ht="17.25" customHeight="1" x14ac:dyDescent="0.3">
      <c r="A27" s="18">
        <v>11</v>
      </c>
      <c r="B27" s="42" t="s">
        <v>137</v>
      </c>
      <c r="C27" s="19" t="s">
        <v>54</v>
      </c>
      <c r="D27" s="19" t="s">
        <v>55</v>
      </c>
      <c r="E27" s="20" t="s">
        <v>32</v>
      </c>
      <c r="F27" s="22">
        <v>44713</v>
      </c>
      <c r="G27" s="22">
        <v>44896</v>
      </c>
      <c r="H27" s="49">
        <v>75000</v>
      </c>
      <c r="I27" s="45">
        <v>6309.38</v>
      </c>
      <c r="J27" s="25">
        <v>25</v>
      </c>
      <c r="K27" s="26">
        <v>0</v>
      </c>
      <c r="L27" s="27">
        <f>H27*2.87%</f>
        <v>2152.5</v>
      </c>
      <c r="M27" s="25">
        <f t="shared" ref="M27:M55" si="3">H27*7.1%</f>
        <v>5324.9999999999991</v>
      </c>
      <c r="N27" s="25">
        <v>780.6</v>
      </c>
      <c r="O27" s="25">
        <v>2280</v>
      </c>
      <c r="P27" s="45">
        <f t="shared" ref="P27:P32" si="4">H27*7.09%</f>
        <v>5317.5</v>
      </c>
      <c r="Q27" s="28">
        <v>0</v>
      </c>
      <c r="R27" s="26">
        <f t="shared" ref="R27:R34" si="5">L27+O27</f>
        <v>4432.5</v>
      </c>
      <c r="S27" s="28">
        <f t="shared" si="2"/>
        <v>10766.880000000001</v>
      </c>
      <c r="T27" s="28">
        <f t="shared" si="1"/>
        <v>11423.099999999999</v>
      </c>
      <c r="U27" s="25">
        <f t="shared" ref="U27:U34" si="6">H27-S27</f>
        <v>64233.119999999995</v>
      </c>
      <c r="V27" s="18" t="s">
        <v>38</v>
      </c>
      <c r="W27" s="40" t="s">
        <v>34</v>
      </c>
      <c r="X27" s="29"/>
      <c r="Y27" s="29"/>
      <c r="Z27" s="29"/>
      <c r="AA27" s="29"/>
    </row>
    <row r="28" spans="1:27" ht="14.25" customHeight="1" x14ac:dyDescent="0.3">
      <c r="A28" s="18">
        <v>12</v>
      </c>
      <c r="B28" s="42" t="s">
        <v>56</v>
      </c>
      <c r="C28" s="19" t="s">
        <v>57</v>
      </c>
      <c r="D28" s="43" t="s">
        <v>58</v>
      </c>
      <c r="E28" s="20" t="s">
        <v>32</v>
      </c>
      <c r="F28" s="22">
        <v>44805</v>
      </c>
      <c r="G28" s="22">
        <v>44986</v>
      </c>
      <c r="H28" s="44">
        <v>75000</v>
      </c>
      <c r="I28" s="45">
        <v>6309.38</v>
      </c>
      <c r="J28" s="25">
        <v>25</v>
      </c>
      <c r="K28" s="26">
        <f>1000+500</f>
        <v>1500</v>
      </c>
      <c r="L28" s="27">
        <f>H28*2.87%</f>
        <v>2152.5</v>
      </c>
      <c r="M28" s="25">
        <f t="shared" si="3"/>
        <v>5324.9999999999991</v>
      </c>
      <c r="N28" s="25">
        <v>780.6</v>
      </c>
      <c r="O28" s="25">
        <v>2280</v>
      </c>
      <c r="P28" s="45">
        <f t="shared" si="4"/>
        <v>5317.5</v>
      </c>
      <c r="Q28" s="28">
        <v>0</v>
      </c>
      <c r="R28" s="26">
        <f t="shared" si="5"/>
        <v>4432.5</v>
      </c>
      <c r="S28" s="28">
        <f t="shared" si="2"/>
        <v>12266.880000000001</v>
      </c>
      <c r="T28" s="28">
        <f t="shared" si="1"/>
        <v>11423.099999999999</v>
      </c>
      <c r="U28" s="25">
        <f t="shared" si="6"/>
        <v>62733.119999999995</v>
      </c>
      <c r="V28" s="18" t="s">
        <v>33</v>
      </c>
      <c r="W28" s="40" t="s">
        <v>34</v>
      </c>
      <c r="X28" s="29"/>
      <c r="Y28" s="29"/>
      <c r="Z28" s="29"/>
      <c r="AA28" s="29"/>
    </row>
    <row r="29" spans="1:27" ht="15.75" customHeight="1" x14ac:dyDescent="0.3">
      <c r="A29" s="18">
        <v>13</v>
      </c>
      <c r="B29" s="19" t="s">
        <v>39</v>
      </c>
      <c r="C29" s="19" t="s">
        <v>40</v>
      </c>
      <c r="D29" s="38" t="s">
        <v>41</v>
      </c>
      <c r="E29" s="20" t="s">
        <v>32</v>
      </c>
      <c r="F29" s="21">
        <v>44743</v>
      </c>
      <c r="G29" s="31">
        <v>44927</v>
      </c>
      <c r="H29" s="39">
        <v>30000</v>
      </c>
      <c r="I29" s="24">
        <v>0</v>
      </c>
      <c r="J29" s="25">
        <v>25</v>
      </c>
      <c r="K29" s="26">
        <v>0</v>
      </c>
      <c r="L29" s="27">
        <f>H29*2.87%</f>
        <v>861</v>
      </c>
      <c r="M29" s="28">
        <f t="shared" si="3"/>
        <v>2130</v>
      </c>
      <c r="N29" s="28">
        <v>360</v>
      </c>
      <c r="O29" s="28">
        <f>H29*3.04%</f>
        <v>912</v>
      </c>
      <c r="P29" s="24">
        <f t="shared" si="4"/>
        <v>2127</v>
      </c>
      <c r="Q29" s="28">
        <v>0</v>
      </c>
      <c r="R29" s="27">
        <f t="shared" si="5"/>
        <v>1773</v>
      </c>
      <c r="S29" s="28">
        <f t="shared" si="2"/>
        <v>1798</v>
      </c>
      <c r="T29" s="28">
        <f t="shared" si="1"/>
        <v>4617</v>
      </c>
      <c r="U29" s="28">
        <f t="shared" si="6"/>
        <v>28202</v>
      </c>
      <c r="V29" s="18" t="s">
        <v>38</v>
      </c>
      <c r="W29" s="40" t="s">
        <v>34</v>
      </c>
      <c r="X29" s="29"/>
      <c r="Y29" s="29"/>
      <c r="Z29" s="29"/>
      <c r="AA29" s="29"/>
    </row>
    <row r="30" spans="1:27" ht="17.25" customHeight="1" x14ac:dyDescent="0.25">
      <c r="A30" s="18">
        <v>14</v>
      </c>
      <c r="B30" s="42" t="s">
        <v>59</v>
      </c>
      <c r="C30" s="38" t="s">
        <v>60</v>
      </c>
      <c r="D30" s="42" t="s">
        <v>61</v>
      </c>
      <c r="E30" s="20" t="s">
        <v>32</v>
      </c>
      <c r="F30" s="30">
        <v>44713</v>
      </c>
      <c r="G30" s="21">
        <v>44896</v>
      </c>
      <c r="H30" s="46">
        <v>50000</v>
      </c>
      <c r="I30" s="35">
        <v>1854</v>
      </c>
      <c r="J30" s="34">
        <v>25</v>
      </c>
      <c r="K30" s="26">
        <v>0</v>
      </c>
      <c r="L30" s="27">
        <f>H30*2.87%</f>
        <v>1435</v>
      </c>
      <c r="M30" s="28">
        <f t="shared" si="3"/>
        <v>3549.9999999999995</v>
      </c>
      <c r="N30" s="34">
        <v>600</v>
      </c>
      <c r="O30" s="34">
        <f>H30*3.04%</f>
        <v>1520</v>
      </c>
      <c r="P30" s="35">
        <f t="shared" si="4"/>
        <v>3545.0000000000005</v>
      </c>
      <c r="Q30" s="34">
        <v>0</v>
      </c>
      <c r="R30" s="36">
        <f t="shared" si="5"/>
        <v>2955</v>
      </c>
      <c r="S30" s="28">
        <f t="shared" si="2"/>
        <v>4834</v>
      </c>
      <c r="T30" s="28">
        <f t="shared" si="1"/>
        <v>7695</v>
      </c>
      <c r="U30" s="28">
        <f t="shared" si="6"/>
        <v>45166</v>
      </c>
      <c r="V30" s="37" t="s">
        <v>38</v>
      </c>
      <c r="W30" s="47" t="s">
        <v>34</v>
      </c>
      <c r="X30" s="29"/>
      <c r="Y30" s="29"/>
      <c r="Z30" s="29"/>
      <c r="AA30" s="29"/>
    </row>
    <row r="31" spans="1:27" ht="17.25" customHeight="1" x14ac:dyDescent="0.3">
      <c r="A31" s="18">
        <v>15</v>
      </c>
      <c r="B31" s="19" t="s">
        <v>62</v>
      </c>
      <c r="C31" s="19" t="s">
        <v>63</v>
      </c>
      <c r="D31" s="19" t="s">
        <v>64</v>
      </c>
      <c r="E31" s="20" t="s">
        <v>32</v>
      </c>
      <c r="F31" s="21">
        <v>44805</v>
      </c>
      <c r="G31" s="22">
        <v>44986</v>
      </c>
      <c r="H31" s="23">
        <v>24000</v>
      </c>
      <c r="I31" s="28">
        <v>0</v>
      </c>
      <c r="J31" s="28">
        <v>25</v>
      </c>
      <c r="K31" s="26">
        <v>0</v>
      </c>
      <c r="L31" s="27">
        <f>H31*2.87%</f>
        <v>688.8</v>
      </c>
      <c r="M31" s="28">
        <f t="shared" si="3"/>
        <v>1703.9999999999998</v>
      </c>
      <c r="N31" s="28">
        <v>288</v>
      </c>
      <c r="O31" s="28">
        <f>H31*3.04%</f>
        <v>729.6</v>
      </c>
      <c r="P31" s="28">
        <f t="shared" si="4"/>
        <v>1701.6000000000001</v>
      </c>
      <c r="Q31" s="28">
        <v>0</v>
      </c>
      <c r="R31" s="28">
        <f t="shared" si="5"/>
        <v>1418.4</v>
      </c>
      <c r="S31" s="28">
        <f t="shared" si="2"/>
        <v>1443.4</v>
      </c>
      <c r="T31" s="28">
        <f t="shared" si="1"/>
        <v>3693.6</v>
      </c>
      <c r="U31" s="28">
        <f t="shared" si="6"/>
        <v>22556.6</v>
      </c>
      <c r="V31" s="18" t="s">
        <v>38</v>
      </c>
      <c r="W31" s="18" t="s">
        <v>34</v>
      </c>
      <c r="X31" s="29"/>
      <c r="Y31" s="29"/>
      <c r="Z31" s="29"/>
      <c r="AA31" s="29"/>
    </row>
    <row r="32" spans="1:27" s="305" customFormat="1" ht="14.25" customHeight="1" x14ac:dyDescent="0.3">
      <c r="A32" s="292">
        <v>16</v>
      </c>
      <c r="B32" s="293" t="s">
        <v>88</v>
      </c>
      <c r="C32" s="293" t="s">
        <v>84</v>
      </c>
      <c r="D32" s="293" t="s">
        <v>89</v>
      </c>
      <c r="E32" s="294" t="s">
        <v>32</v>
      </c>
      <c r="F32" s="295">
        <v>44682</v>
      </c>
      <c r="G32" s="306">
        <v>44866</v>
      </c>
      <c r="H32" s="297">
        <v>46000</v>
      </c>
      <c r="I32" s="298">
        <v>1289.46</v>
      </c>
      <c r="J32" s="299">
        <v>25</v>
      </c>
      <c r="K32" s="300">
        <f>2000+3000</f>
        <v>5000</v>
      </c>
      <c r="L32" s="301">
        <f>H32*2.87%</f>
        <v>1320.2</v>
      </c>
      <c r="M32" s="302">
        <f t="shared" si="3"/>
        <v>3265.9999999999995</v>
      </c>
      <c r="N32" s="302">
        <v>1289.46</v>
      </c>
      <c r="O32" s="302">
        <f>H32*3.04%</f>
        <v>1398.4</v>
      </c>
      <c r="P32" s="303">
        <f t="shared" si="4"/>
        <v>3261.4</v>
      </c>
      <c r="Q32" s="302">
        <v>0</v>
      </c>
      <c r="R32" s="301">
        <f t="shared" si="5"/>
        <v>2718.6000000000004</v>
      </c>
      <c r="S32" s="302">
        <f t="shared" si="2"/>
        <v>9033.0600000000013</v>
      </c>
      <c r="T32" s="302">
        <f t="shared" si="1"/>
        <v>7816.8599999999988</v>
      </c>
      <c r="U32" s="302">
        <f t="shared" si="6"/>
        <v>36966.94</v>
      </c>
      <c r="V32" s="292" t="s">
        <v>33</v>
      </c>
      <c r="W32" s="307" t="s">
        <v>34</v>
      </c>
      <c r="X32" s="304"/>
      <c r="Y32" s="304"/>
      <c r="Z32" s="304"/>
      <c r="AA32" s="304"/>
    </row>
    <row r="33" spans="1:27" s="168" customFormat="1" ht="14.25" customHeight="1" x14ac:dyDescent="0.25">
      <c r="A33" s="158">
        <v>17</v>
      </c>
      <c r="B33" s="159" t="s">
        <v>68</v>
      </c>
      <c r="C33" s="160" t="s">
        <v>69</v>
      </c>
      <c r="D33" s="160" t="s">
        <v>70</v>
      </c>
      <c r="E33" s="161" t="s">
        <v>32</v>
      </c>
      <c r="F33" s="162">
        <v>44713</v>
      </c>
      <c r="G33" s="162">
        <v>44896</v>
      </c>
      <c r="H33" s="95">
        <v>40000</v>
      </c>
      <c r="I33" s="163">
        <v>442.65</v>
      </c>
      <c r="J33" s="94">
        <v>25</v>
      </c>
      <c r="K33" s="164">
        <v>0</v>
      </c>
      <c r="L33" s="165">
        <f>H33*2.87%</f>
        <v>1148</v>
      </c>
      <c r="M33" s="165">
        <f t="shared" si="3"/>
        <v>2839.9999999999995</v>
      </c>
      <c r="N33" s="94">
        <v>480</v>
      </c>
      <c r="O33" s="94">
        <v>1216</v>
      </c>
      <c r="P33" s="163">
        <v>2836</v>
      </c>
      <c r="Q33" s="94">
        <v>0</v>
      </c>
      <c r="R33" s="165">
        <f t="shared" si="5"/>
        <v>2364</v>
      </c>
      <c r="S33" s="94">
        <f t="shared" si="2"/>
        <v>2831.65</v>
      </c>
      <c r="T33" s="94">
        <f t="shared" si="1"/>
        <v>6156</v>
      </c>
      <c r="U33" s="94">
        <f t="shared" si="6"/>
        <v>37168.35</v>
      </c>
      <c r="V33" s="158" t="s">
        <v>33</v>
      </c>
      <c r="W33" s="166" t="s">
        <v>34</v>
      </c>
      <c r="X33" s="167"/>
      <c r="Y33" s="167"/>
      <c r="Z33" s="167"/>
      <c r="AA33" s="167"/>
    </row>
    <row r="34" spans="1:27" s="251" customFormat="1" ht="17.25" customHeight="1" x14ac:dyDescent="0.25">
      <c r="A34" s="238">
        <v>18</v>
      </c>
      <c r="B34" s="253" t="s">
        <v>71</v>
      </c>
      <c r="C34" s="239" t="s">
        <v>72</v>
      </c>
      <c r="D34" s="254" t="s">
        <v>73</v>
      </c>
      <c r="E34" s="241" t="s">
        <v>32</v>
      </c>
      <c r="F34" s="242">
        <v>44713</v>
      </c>
      <c r="G34" s="242">
        <v>44896</v>
      </c>
      <c r="H34" s="244">
        <v>65000</v>
      </c>
      <c r="I34" s="245">
        <v>4427.58</v>
      </c>
      <c r="J34" s="246">
        <v>25</v>
      </c>
      <c r="K34" s="247">
        <v>0</v>
      </c>
      <c r="L34" s="248">
        <f>H34*2.87%</f>
        <v>1865.5</v>
      </c>
      <c r="M34" s="246">
        <f t="shared" si="3"/>
        <v>4615</v>
      </c>
      <c r="N34" s="246">
        <v>780</v>
      </c>
      <c r="O34" s="246">
        <f>H34*3.04%</f>
        <v>1976</v>
      </c>
      <c r="P34" s="245">
        <f>H34*7.09%</f>
        <v>4608.5</v>
      </c>
      <c r="Q34" s="246">
        <v>0</v>
      </c>
      <c r="R34" s="248">
        <f t="shared" si="5"/>
        <v>3841.5</v>
      </c>
      <c r="S34" s="246">
        <f t="shared" si="2"/>
        <v>8294.08</v>
      </c>
      <c r="T34" s="246">
        <f t="shared" si="1"/>
        <v>10003.5</v>
      </c>
      <c r="U34" s="246">
        <f t="shared" si="6"/>
        <v>56705.919999999998</v>
      </c>
      <c r="V34" s="238" t="s">
        <v>38</v>
      </c>
      <c r="W34" s="249" t="s">
        <v>34</v>
      </c>
      <c r="X34" s="250"/>
      <c r="Y34" s="250"/>
      <c r="Z34" s="250"/>
      <c r="AA34" s="250"/>
    </row>
    <row r="35" spans="1:27" s="168" customFormat="1" ht="18.75" customHeight="1" x14ac:dyDescent="0.3">
      <c r="A35" s="158">
        <v>19</v>
      </c>
      <c r="B35" s="160" t="s">
        <v>47</v>
      </c>
      <c r="C35" s="160" t="s">
        <v>45</v>
      </c>
      <c r="D35" s="160" t="s">
        <v>48</v>
      </c>
      <c r="E35" s="161" t="s">
        <v>32</v>
      </c>
      <c r="F35" s="162">
        <v>44835</v>
      </c>
      <c r="G35" s="169">
        <v>45017</v>
      </c>
      <c r="H35" s="96">
        <v>40000</v>
      </c>
      <c r="I35" s="163">
        <v>442.65</v>
      </c>
      <c r="J35" s="170">
        <v>25</v>
      </c>
      <c r="K35" s="164">
        <v>0</v>
      </c>
      <c r="L35" s="165">
        <f>H35*2.87%</f>
        <v>1148</v>
      </c>
      <c r="M35" s="94">
        <f t="shared" si="3"/>
        <v>2839.9999999999995</v>
      </c>
      <c r="N35" s="171">
        <v>520</v>
      </c>
      <c r="O35" s="170">
        <f>H35*3.04%</f>
        <v>1216</v>
      </c>
      <c r="P35" s="172">
        <v>2836</v>
      </c>
      <c r="Q35" s="170">
        <v>0</v>
      </c>
      <c r="R35" s="164">
        <v>2364</v>
      </c>
      <c r="S35" s="94">
        <f t="shared" si="2"/>
        <v>2831.65</v>
      </c>
      <c r="T35" s="170">
        <f t="shared" si="1"/>
        <v>6196</v>
      </c>
      <c r="U35" s="170">
        <v>37168.35</v>
      </c>
      <c r="V35" s="158" t="s">
        <v>33</v>
      </c>
      <c r="W35" s="173" t="s">
        <v>34</v>
      </c>
      <c r="X35" s="167"/>
      <c r="Y35" s="167"/>
      <c r="Z35" s="167"/>
      <c r="AA35" s="167"/>
    </row>
    <row r="36" spans="1:27" s="283" customFormat="1" ht="18.75" customHeight="1" x14ac:dyDescent="0.3">
      <c r="A36" s="269">
        <v>20</v>
      </c>
      <c r="B36" s="270" t="s">
        <v>74</v>
      </c>
      <c r="C36" s="284" t="s">
        <v>75</v>
      </c>
      <c r="D36" s="270" t="s">
        <v>76</v>
      </c>
      <c r="E36" s="271" t="s">
        <v>32</v>
      </c>
      <c r="F36" s="272">
        <v>44682</v>
      </c>
      <c r="G36" s="273">
        <v>44866</v>
      </c>
      <c r="H36" s="97">
        <v>100000</v>
      </c>
      <c r="I36" s="285">
        <v>12105.37</v>
      </c>
      <c r="J36" s="279">
        <v>25</v>
      </c>
      <c r="K36" s="277">
        <v>0</v>
      </c>
      <c r="L36" s="278">
        <f>H36*2.87%</f>
        <v>2870</v>
      </c>
      <c r="M36" s="279">
        <f t="shared" si="3"/>
        <v>7099.9999999999991</v>
      </c>
      <c r="N36" s="286">
        <v>780.6</v>
      </c>
      <c r="O36" s="279">
        <v>3040</v>
      </c>
      <c r="P36" s="287">
        <v>7090.0000000000009</v>
      </c>
      <c r="Q36" s="279">
        <v>0</v>
      </c>
      <c r="R36" s="278">
        <v>5910</v>
      </c>
      <c r="S36" s="279">
        <f t="shared" si="2"/>
        <v>18040.370000000003</v>
      </c>
      <c r="T36" s="279">
        <f t="shared" si="1"/>
        <v>14970.6</v>
      </c>
      <c r="U36" s="279">
        <v>81959.63</v>
      </c>
      <c r="V36" s="269" t="s">
        <v>38</v>
      </c>
      <c r="W36" s="288" t="s">
        <v>34</v>
      </c>
      <c r="X36" s="282"/>
      <c r="Y36" s="282"/>
      <c r="Z36" s="282"/>
      <c r="AA36" s="282"/>
    </row>
    <row r="37" spans="1:27" ht="18.75" customHeight="1" x14ac:dyDescent="0.3">
      <c r="A37" s="18">
        <v>21</v>
      </c>
      <c r="B37" s="19" t="s">
        <v>122</v>
      </c>
      <c r="C37" s="19" t="s">
        <v>82</v>
      </c>
      <c r="D37" s="19" t="s">
        <v>30</v>
      </c>
      <c r="E37" s="20" t="s">
        <v>32</v>
      </c>
      <c r="F37" s="21">
        <v>44713</v>
      </c>
      <c r="G37" s="22">
        <v>44896</v>
      </c>
      <c r="H37" s="23">
        <v>50000</v>
      </c>
      <c r="I37" s="45">
        <v>1627.13</v>
      </c>
      <c r="J37" s="25">
        <v>25</v>
      </c>
      <c r="K37" s="26">
        <v>300</v>
      </c>
      <c r="L37" s="27">
        <f>H37*2.87%</f>
        <v>1435</v>
      </c>
      <c r="M37" s="28">
        <f t="shared" si="3"/>
        <v>3549.9999999999995</v>
      </c>
      <c r="N37" s="28">
        <v>600</v>
      </c>
      <c r="O37" s="28">
        <f>H37*3.04%</f>
        <v>1520</v>
      </c>
      <c r="P37" s="24">
        <f>H37*7.09%</f>
        <v>3545.0000000000005</v>
      </c>
      <c r="Q37" s="28">
        <v>1512.45</v>
      </c>
      <c r="R37" s="27">
        <f>L37+O37</f>
        <v>2955</v>
      </c>
      <c r="S37" s="28">
        <f t="shared" si="2"/>
        <v>6419.58</v>
      </c>
      <c r="T37" s="28">
        <f t="shared" si="1"/>
        <v>7695</v>
      </c>
      <c r="U37" s="28">
        <f>H37-S37</f>
        <v>43580.42</v>
      </c>
      <c r="V37" s="18" t="s">
        <v>38</v>
      </c>
      <c r="W37" s="40" t="s">
        <v>34</v>
      </c>
      <c r="X37" s="29"/>
      <c r="Y37" s="29"/>
      <c r="Z37" s="29"/>
      <c r="AA37" s="29"/>
    </row>
    <row r="38" spans="1:27" s="157" customFormat="1" ht="18.75" customHeight="1" x14ac:dyDescent="0.3">
      <c r="A38" s="145">
        <v>22</v>
      </c>
      <c r="B38" s="147" t="s">
        <v>77</v>
      </c>
      <c r="C38" s="147" t="s">
        <v>78</v>
      </c>
      <c r="D38" s="147" t="s">
        <v>79</v>
      </c>
      <c r="E38" s="148" t="s">
        <v>32</v>
      </c>
      <c r="F38" s="149">
        <v>44835</v>
      </c>
      <c r="G38" s="257">
        <v>45017</v>
      </c>
      <c r="H38" s="258">
        <v>60000</v>
      </c>
      <c r="I38" s="151">
        <v>3486.68</v>
      </c>
      <c r="J38" s="152">
        <v>25</v>
      </c>
      <c r="K38" s="153">
        <v>0</v>
      </c>
      <c r="L38" s="154">
        <f>H38*2.87%</f>
        <v>1722</v>
      </c>
      <c r="M38" s="152">
        <f t="shared" si="3"/>
        <v>4260</v>
      </c>
      <c r="N38" s="152">
        <v>720</v>
      </c>
      <c r="O38" s="152">
        <v>1824</v>
      </c>
      <c r="P38" s="151">
        <v>4254</v>
      </c>
      <c r="Q38" s="152">
        <v>0</v>
      </c>
      <c r="R38" s="154">
        <f>L38+O38</f>
        <v>3546</v>
      </c>
      <c r="S38" s="152">
        <f t="shared" si="2"/>
        <v>7057.68</v>
      </c>
      <c r="T38" s="152">
        <f t="shared" si="1"/>
        <v>9234</v>
      </c>
      <c r="U38" s="152">
        <f>H38-S38</f>
        <v>52942.32</v>
      </c>
      <c r="V38" s="145" t="s">
        <v>38</v>
      </c>
      <c r="W38" s="155" t="s">
        <v>34</v>
      </c>
      <c r="X38" s="156"/>
      <c r="Y38" s="156"/>
      <c r="Z38" s="156"/>
      <c r="AA38" s="156"/>
    </row>
    <row r="39" spans="1:27" s="157" customFormat="1" ht="15.75" customHeight="1" x14ac:dyDescent="0.3">
      <c r="A39" s="145">
        <v>23</v>
      </c>
      <c r="B39" s="147" t="s">
        <v>80</v>
      </c>
      <c r="C39" s="147" t="s">
        <v>81</v>
      </c>
      <c r="D39" s="147" t="s">
        <v>82</v>
      </c>
      <c r="E39" s="148" t="s">
        <v>32</v>
      </c>
      <c r="F39" s="149">
        <v>44835</v>
      </c>
      <c r="G39" s="259">
        <v>45017</v>
      </c>
      <c r="H39" s="150">
        <v>60000</v>
      </c>
      <c r="I39" s="151">
        <v>3486.68</v>
      </c>
      <c r="J39" s="152">
        <v>25</v>
      </c>
      <c r="K39" s="153">
        <v>0</v>
      </c>
      <c r="L39" s="154">
        <f>H39*2.87%</f>
        <v>1722</v>
      </c>
      <c r="M39" s="152">
        <f t="shared" si="3"/>
        <v>4260</v>
      </c>
      <c r="N39" s="152">
        <v>720</v>
      </c>
      <c r="O39" s="152">
        <v>1824</v>
      </c>
      <c r="P39" s="151">
        <v>4254</v>
      </c>
      <c r="Q39" s="152">
        <v>0</v>
      </c>
      <c r="R39" s="154">
        <f>L39+O39</f>
        <v>3546</v>
      </c>
      <c r="S39" s="152">
        <f t="shared" si="2"/>
        <v>7057.68</v>
      </c>
      <c r="T39" s="152">
        <f t="shared" si="1"/>
        <v>9234</v>
      </c>
      <c r="U39" s="152">
        <f>H39-S39</f>
        <v>52942.32</v>
      </c>
      <c r="V39" s="145" t="s">
        <v>33</v>
      </c>
      <c r="W39" s="145" t="s">
        <v>34</v>
      </c>
      <c r="X39" s="156"/>
      <c r="Y39" s="156"/>
      <c r="Z39" s="156"/>
      <c r="AA39" s="156"/>
    </row>
    <row r="40" spans="1:27" ht="15.75" customHeight="1" x14ac:dyDescent="0.3">
      <c r="A40" s="18">
        <v>24</v>
      </c>
      <c r="B40" s="19" t="s">
        <v>65</v>
      </c>
      <c r="C40" s="38" t="s">
        <v>66</v>
      </c>
      <c r="D40" s="19" t="s">
        <v>67</v>
      </c>
      <c r="E40" s="20" t="s">
        <v>32</v>
      </c>
      <c r="F40" s="21">
        <v>44805</v>
      </c>
      <c r="G40" s="31">
        <v>44986</v>
      </c>
      <c r="H40" s="39">
        <v>50000</v>
      </c>
      <c r="I40" s="24">
        <v>1854</v>
      </c>
      <c r="J40" s="25">
        <v>25</v>
      </c>
      <c r="K40" s="26">
        <v>0</v>
      </c>
      <c r="L40" s="27">
        <f>H40*2.87%</f>
        <v>1435</v>
      </c>
      <c r="M40" s="28">
        <f t="shared" si="3"/>
        <v>3549.9999999999995</v>
      </c>
      <c r="N40" s="28">
        <v>600</v>
      </c>
      <c r="O40" s="28">
        <v>1520</v>
      </c>
      <c r="P40" s="24">
        <v>3545.0000000000005</v>
      </c>
      <c r="Q40" s="28">
        <v>0</v>
      </c>
      <c r="R40" s="27">
        <v>2955</v>
      </c>
      <c r="S40" s="28">
        <f t="shared" si="2"/>
        <v>4834</v>
      </c>
      <c r="T40" s="28">
        <f t="shared" si="1"/>
        <v>7695</v>
      </c>
      <c r="U40" s="28">
        <v>45166</v>
      </c>
      <c r="V40" s="18" t="s">
        <v>38</v>
      </c>
      <c r="W40" s="40" t="s">
        <v>34</v>
      </c>
      <c r="X40" s="29"/>
      <c r="Y40" s="29"/>
      <c r="Z40" s="29"/>
      <c r="AA40" s="29"/>
    </row>
    <row r="41" spans="1:27" s="157" customFormat="1" ht="18.75" customHeight="1" x14ac:dyDescent="0.3">
      <c r="A41" s="145">
        <v>25</v>
      </c>
      <c r="B41" s="147" t="s">
        <v>83</v>
      </c>
      <c r="C41" s="256" t="s">
        <v>84</v>
      </c>
      <c r="D41" s="147" t="s">
        <v>85</v>
      </c>
      <c r="E41" s="148" t="s">
        <v>32</v>
      </c>
      <c r="F41" s="149">
        <v>44682</v>
      </c>
      <c r="G41" s="257">
        <v>44866</v>
      </c>
      <c r="H41" s="258">
        <v>60000</v>
      </c>
      <c r="I41" s="151">
        <v>3486.68</v>
      </c>
      <c r="J41" s="152">
        <v>25</v>
      </c>
      <c r="K41" s="153">
        <v>0</v>
      </c>
      <c r="L41" s="154">
        <f>H41*2.87%</f>
        <v>1722</v>
      </c>
      <c r="M41" s="152">
        <f t="shared" si="3"/>
        <v>4260</v>
      </c>
      <c r="N41" s="152">
        <v>720</v>
      </c>
      <c r="O41" s="152">
        <v>1824</v>
      </c>
      <c r="P41" s="151">
        <v>4254</v>
      </c>
      <c r="Q41" s="152">
        <v>0</v>
      </c>
      <c r="R41" s="154">
        <f>L41+O41</f>
        <v>3546</v>
      </c>
      <c r="S41" s="152">
        <f t="shared" si="2"/>
        <v>7057.68</v>
      </c>
      <c r="T41" s="152">
        <f t="shared" si="1"/>
        <v>9234</v>
      </c>
      <c r="U41" s="152">
        <f>H41-S41</f>
        <v>52942.32</v>
      </c>
      <c r="V41" s="145" t="s">
        <v>33</v>
      </c>
      <c r="W41" s="155" t="s">
        <v>34</v>
      </c>
      <c r="X41" s="156"/>
      <c r="Y41" s="156"/>
      <c r="Z41" s="156"/>
      <c r="AA41" s="156"/>
    </row>
    <row r="42" spans="1:27" ht="18.75" customHeight="1" x14ac:dyDescent="0.3">
      <c r="A42" s="18">
        <v>26</v>
      </c>
      <c r="B42" s="19" t="s">
        <v>123</v>
      </c>
      <c r="C42" s="19" t="s">
        <v>124</v>
      </c>
      <c r="D42" s="19" t="s">
        <v>81</v>
      </c>
      <c r="E42" s="20" t="s">
        <v>32</v>
      </c>
      <c r="F42" s="21">
        <v>44713</v>
      </c>
      <c r="G42" s="22">
        <v>44896</v>
      </c>
      <c r="H42" s="23">
        <v>30000</v>
      </c>
      <c r="I42" s="24">
        <v>0</v>
      </c>
      <c r="J42" s="25">
        <v>25</v>
      </c>
      <c r="K42" s="26">
        <v>0</v>
      </c>
      <c r="L42" s="27">
        <f>H42*2.87%</f>
        <v>861</v>
      </c>
      <c r="M42" s="28">
        <f t="shared" si="3"/>
        <v>2130</v>
      </c>
      <c r="N42" s="28">
        <v>360</v>
      </c>
      <c r="O42" s="28">
        <f>H42*3.04%</f>
        <v>912</v>
      </c>
      <c r="P42" s="24">
        <f>H42*7.09%</f>
        <v>2127</v>
      </c>
      <c r="Q42" s="28">
        <v>0</v>
      </c>
      <c r="R42" s="27">
        <f>L42+O42</f>
        <v>1773</v>
      </c>
      <c r="S42" s="28">
        <f t="shared" si="2"/>
        <v>1798</v>
      </c>
      <c r="T42" s="28">
        <f t="shared" si="1"/>
        <v>4617</v>
      </c>
      <c r="U42" s="28">
        <f>H42-S42</f>
        <v>28202</v>
      </c>
      <c r="V42" s="18" t="s">
        <v>38</v>
      </c>
      <c r="W42" s="40" t="s">
        <v>34</v>
      </c>
      <c r="X42" s="29"/>
      <c r="Y42" s="29"/>
      <c r="Z42" s="29"/>
      <c r="AA42" s="29"/>
    </row>
    <row r="43" spans="1:27" ht="18.75" customHeight="1" x14ac:dyDescent="0.3">
      <c r="A43" s="18">
        <v>27</v>
      </c>
      <c r="B43" s="19" t="s">
        <v>91</v>
      </c>
      <c r="C43" s="38" t="s">
        <v>92</v>
      </c>
      <c r="D43" s="19" t="s">
        <v>93</v>
      </c>
      <c r="E43" s="20" t="s">
        <v>32</v>
      </c>
      <c r="F43" s="30">
        <v>44743</v>
      </c>
      <c r="G43" s="31">
        <v>44927</v>
      </c>
      <c r="H43" s="46">
        <v>50000</v>
      </c>
      <c r="I43" s="34">
        <v>1854</v>
      </c>
      <c r="J43" s="33">
        <v>25</v>
      </c>
      <c r="K43" s="26">
        <v>0</v>
      </c>
      <c r="L43" s="27">
        <f>H43*2.87%</f>
        <v>1435</v>
      </c>
      <c r="M43" s="28">
        <f t="shared" si="3"/>
        <v>3549.9999999999995</v>
      </c>
      <c r="N43" s="34">
        <v>600</v>
      </c>
      <c r="O43" s="34">
        <v>1520</v>
      </c>
      <c r="P43" s="34">
        <v>3545.0000000000005</v>
      </c>
      <c r="Q43" s="34">
        <v>0</v>
      </c>
      <c r="R43" s="34">
        <v>2955</v>
      </c>
      <c r="S43" s="28">
        <f t="shared" si="2"/>
        <v>4834</v>
      </c>
      <c r="T43" s="28">
        <f t="shared" si="1"/>
        <v>7695</v>
      </c>
      <c r="U43" s="34">
        <v>45166</v>
      </c>
      <c r="V43" s="37" t="s">
        <v>38</v>
      </c>
      <c r="W43" s="47" t="s">
        <v>34</v>
      </c>
      <c r="X43" s="29"/>
      <c r="Y43" s="29"/>
      <c r="Z43" s="29"/>
      <c r="AA43" s="29"/>
    </row>
    <row r="44" spans="1:27" ht="18.75" customHeight="1" x14ac:dyDescent="0.3">
      <c r="A44" s="18">
        <v>28</v>
      </c>
      <c r="B44" s="19" t="s">
        <v>86</v>
      </c>
      <c r="C44" s="19" t="s">
        <v>81</v>
      </c>
      <c r="D44" s="19" t="s">
        <v>87</v>
      </c>
      <c r="E44" s="20" t="s">
        <v>32</v>
      </c>
      <c r="F44" s="21">
        <v>44835</v>
      </c>
      <c r="G44" s="22">
        <v>45017</v>
      </c>
      <c r="H44" s="23">
        <v>45000</v>
      </c>
      <c r="I44" s="45">
        <v>1148.33</v>
      </c>
      <c r="J44" s="25">
        <v>25</v>
      </c>
      <c r="K44" s="26">
        <f>8500+300</f>
        <v>8800</v>
      </c>
      <c r="L44" s="27">
        <f>H44*2.87%</f>
        <v>1291.5</v>
      </c>
      <c r="M44" s="28">
        <f t="shared" si="3"/>
        <v>3194.9999999999995</v>
      </c>
      <c r="N44" s="28">
        <v>540</v>
      </c>
      <c r="O44" s="28">
        <f>H44*3.04%</f>
        <v>1368</v>
      </c>
      <c r="P44" s="24">
        <f>H44*7.09%</f>
        <v>3190.5</v>
      </c>
      <c r="Q44" s="28">
        <v>0</v>
      </c>
      <c r="R44" s="27">
        <f>L44+O44</f>
        <v>2659.5</v>
      </c>
      <c r="S44" s="28">
        <f t="shared" si="2"/>
        <v>12632.83</v>
      </c>
      <c r="T44" s="28">
        <f t="shared" si="1"/>
        <v>6925.5</v>
      </c>
      <c r="U44" s="28">
        <f>H44-S44</f>
        <v>32367.17</v>
      </c>
      <c r="V44" s="18" t="s">
        <v>33</v>
      </c>
      <c r="W44" s="18" t="s">
        <v>34</v>
      </c>
      <c r="X44" s="29"/>
      <c r="Y44" s="29"/>
      <c r="Z44" s="29"/>
      <c r="AA44" s="29"/>
    </row>
    <row r="45" spans="1:27" ht="15.75" customHeight="1" x14ac:dyDescent="0.3">
      <c r="A45" s="18">
        <v>29</v>
      </c>
      <c r="B45" s="19" t="s">
        <v>97</v>
      </c>
      <c r="C45" s="19" t="s">
        <v>98</v>
      </c>
      <c r="D45" s="19" t="s">
        <v>99</v>
      </c>
      <c r="E45" s="20" t="s">
        <v>32</v>
      </c>
      <c r="F45" s="21">
        <v>44835</v>
      </c>
      <c r="G45" s="22">
        <v>45017</v>
      </c>
      <c r="H45" s="49">
        <v>75000</v>
      </c>
      <c r="I45" s="45">
        <v>6309.38</v>
      </c>
      <c r="J45" s="25">
        <v>25</v>
      </c>
      <c r="K45" s="26">
        <v>0</v>
      </c>
      <c r="L45" s="27">
        <f>H45*2.87%</f>
        <v>2152.5</v>
      </c>
      <c r="M45" s="28">
        <f t="shared" si="3"/>
        <v>5324.9999999999991</v>
      </c>
      <c r="N45" s="25">
        <v>780.6</v>
      </c>
      <c r="O45" s="25">
        <v>2280</v>
      </c>
      <c r="P45" s="45">
        <f>H45*7.09%</f>
        <v>5317.5</v>
      </c>
      <c r="Q45" s="28">
        <v>0</v>
      </c>
      <c r="R45" s="26">
        <f>L45+O45</f>
        <v>4432.5</v>
      </c>
      <c r="S45" s="28">
        <f t="shared" si="2"/>
        <v>10766.880000000001</v>
      </c>
      <c r="T45" s="28">
        <f t="shared" si="1"/>
        <v>11423.099999999999</v>
      </c>
      <c r="U45" s="28">
        <f>H45-S45</f>
        <v>64233.119999999995</v>
      </c>
      <c r="V45" s="18" t="s">
        <v>38</v>
      </c>
      <c r="W45" s="47" t="s">
        <v>34</v>
      </c>
      <c r="X45" s="29"/>
      <c r="Y45" s="29"/>
      <c r="Z45" s="29"/>
      <c r="AA45" s="29"/>
    </row>
    <row r="46" spans="1:27" s="251" customFormat="1" ht="15.75" customHeight="1" x14ac:dyDescent="0.3">
      <c r="A46" s="238">
        <v>30</v>
      </c>
      <c r="B46" s="239" t="s">
        <v>100</v>
      </c>
      <c r="C46" s="240" t="s">
        <v>101</v>
      </c>
      <c r="D46" s="239" t="s">
        <v>102</v>
      </c>
      <c r="E46" s="241" t="s">
        <v>32</v>
      </c>
      <c r="F46" s="242">
        <v>44686</v>
      </c>
      <c r="G46" s="243">
        <v>44870</v>
      </c>
      <c r="H46" s="244">
        <v>65000</v>
      </c>
      <c r="I46" s="245">
        <v>4427.58</v>
      </c>
      <c r="J46" s="246">
        <v>25</v>
      </c>
      <c r="K46" s="247">
        <v>0</v>
      </c>
      <c r="L46" s="248">
        <f>H46*2.87%</f>
        <v>1865.5</v>
      </c>
      <c r="M46" s="246">
        <f t="shared" si="3"/>
        <v>4615</v>
      </c>
      <c r="N46" s="246">
        <v>780</v>
      </c>
      <c r="O46" s="246">
        <v>1976</v>
      </c>
      <c r="P46" s="245">
        <v>4608.5</v>
      </c>
      <c r="Q46" s="246">
        <v>0</v>
      </c>
      <c r="R46" s="248">
        <v>3841.5</v>
      </c>
      <c r="S46" s="246">
        <f t="shared" si="2"/>
        <v>8294.08</v>
      </c>
      <c r="T46" s="246">
        <f t="shared" si="1"/>
        <v>10003.5</v>
      </c>
      <c r="U46" s="246">
        <v>56705.919999999998</v>
      </c>
      <c r="V46" s="238" t="s">
        <v>38</v>
      </c>
      <c r="W46" s="249" t="s">
        <v>34</v>
      </c>
      <c r="X46" s="250"/>
      <c r="Y46" s="250"/>
      <c r="Z46" s="250"/>
      <c r="AA46" s="250"/>
    </row>
    <row r="47" spans="1:27" s="251" customFormat="1" ht="18.75" customHeight="1" x14ac:dyDescent="0.3">
      <c r="A47" s="238">
        <v>31</v>
      </c>
      <c r="B47" s="239" t="s">
        <v>103</v>
      </c>
      <c r="C47" s="239" t="s">
        <v>69</v>
      </c>
      <c r="D47" s="239" t="s">
        <v>104</v>
      </c>
      <c r="E47" s="241" t="s">
        <v>32</v>
      </c>
      <c r="F47" s="242">
        <v>44835</v>
      </c>
      <c r="G47" s="243">
        <v>45017</v>
      </c>
      <c r="H47" s="252">
        <v>65000</v>
      </c>
      <c r="I47" s="245">
        <v>4427.58</v>
      </c>
      <c r="J47" s="246">
        <v>25</v>
      </c>
      <c r="K47" s="247">
        <v>0</v>
      </c>
      <c r="L47" s="248">
        <f>H47*2.87%</f>
        <v>1865.5</v>
      </c>
      <c r="M47" s="246">
        <f t="shared" si="3"/>
        <v>4615</v>
      </c>
      <c r="N47" s="246">
        <v>780</v>
      </c>
      <c r="O47" s="246">
        <f>H47*3.04%</f>
        <v>1976</v>
      </c>
      <c r="P47" s="245">
        <f>H47*7.09%</f>
        <v>4608.5</v>
      </c>
      <c r="Q47" s="246">
        <v>0</v>
      </c>
      <c r="R47" s="248">
        <f t="shared" ref="R47:R55" si="7">L47+O47</f>
        <v>3841.5</v>
      </c>
      <c r="S47" s="246">
        <f t="shared" si="2"/>
        <v>8294.08</v>
      </c>
      <c r="T47" s="246">
        <f t="shared" si="1"/>
        <v>10003.5</v>
      </c>
      <c r="U47" s="246">
        <f t="shared" ref="U47:U55" si="8">H47-S47</f>
        <v>56705.919999999998</v>
      </c>
      <c r="V47" s="238" t="s">
        <v>33</v>
      </c>
      <c r="W47" s="238" t="s">
        <v>34</v>
      </c>
      <c r="X47" s="250"/>
      <c r="Y47" s="250"/>
      <c r="Z47" s="250"/>
      <c r="AA47" s="250"/>
    </row>
    <row r="48" spans="1:27" s="283" customFormat="1" ht="18.75" customHeight="1" x14ac:dyDescent="0.3">
      <c r="A48" s="269">
        <v>32</v>
      </c>
      <c r="B48" s="270" t="s">
        <v>105</v>
      </c>
      <c r="C48" s="270" t="s">
        <v>30</v>
      </c>
      <c r="D48" s="270" t="s">
        <v>106</v>
      </c>
      <c r="E48" s="271" t="s">
        <v>32</v>
      </c>
      <c r="F48" s="272">
        <v>44835</v>
      </c>
      <c r="G48" s="273">
        <v>45017</v>
      </c>
      <c r="H48" s="274">
        <v>100000</v>
      </c>
      <c r="I48" s="275">
        <v>12105.37</v>
      </c>
      <c r="J48" s="276">
        <v>25</v>
      </c>
      <c r="K48" s="277">
        <f>1700+300</f>
        <v>2000</v>
      </c>
      <c r="L48" s="278">
        <f>H48*2.87%</f>
        <v>2870</v>
      </c>
      <c r="M48" s="279">
        <f t="shared" si="3"/>
        <v>7099.9999999999991</v>
      </c>
      <c r="N48" s="276">
        <v>780.6</v>
      </c>
      <c r="O48" s="276">
        <f>H48*3.04%</f>
        <v>3040</v>
      </c>
      <c r="P48" s="275">
        <v>7090</v>
      </c>
      <c r="Q48" s="276">
        <v>0</v>
      </c>
      <c r="R48" s="280">
        <f t="shared" si="7"/>
        <v>5910</v>
      </c>
      <c r="S48" s="279">
        <f t="shared" si="2"/>
        <v>20040.370000000003</v>
      </c>
      <c r="T48" s="279">
        <f t="shared" si="1"/>
        <v>14970.599999999999</v>
      </c>
      <c r="U48" s="279">
        <f t="shared" si="8"/>
        <v>79959.63</v>
      </c>
      <c r="V48" s="269" t="s">
        <v>38</v>
      </c>
      <c r="W48" s="281" t="s">
        <v>34</v>
      </c>
      <c r="X48" s="282"/>
      <c r="Y48" s="282"/>
      <c r="Z48" s="282"/>
      <c r="AA48" s="282"/>
    </row>
    <row r="49" spans="1:27" s="157" customFormat="1" ht="18.75" customHeight="1" x14ac:dyDescent="0.3">
      <c r="A49" s="145">
        <v>33</v>
      </c>
      <c r="B49" s="147" t="s">
        <v>107</v>
      </c>
      <c r="C49" s="256" t="s">
        <v>108</v>
      </c>
      <c r="D49" s="147" t="s">
        <v>109</v>
      </c>
      <c r="E49" s="148" t="s">
        <v>32</v>
      </c>
      <c r="F49" s="149">
        <v>44682</v>
      </c>
      <c r="G49" s="257">
        <v>44866</v>
      </c>
      <c r="H49" s="258">
        <v>60000</v>
      </c>
      <c r="I49" s="152">
        <v>3486.68</v>
      </c>
      <c r="J49" s="152">
        <v>25</v>
      </c>
      <c r="K49" s="153">
        <f>1000+500</f>
        <v>1500</v>
      </c>
      <c r="L49" s="154">
        <f>H49*2.87%</f>
        <v>1722</v>
      </c>
      <c r="M49" s="152">
        <f t="shared" si="3"/>
        <v>4260</v>
      </c>
      <c r="N49" s="152">
        <v>720</v>
      </c>
      <c r="O49" s="152">
        <v>1824</v>
      </c>
      <c r="P49" s="152">
        <v>4254</v>
      </c>
      <c r="Q49" s="152">
        <v>0</v>
      </c>
      <c r="R49" s="152">
        <f t="shared" si="7"/>
        <v>3546</v>
      </c>
      <c r="S49" s="152">
        <f t="shared" si="2"/>
        <v>8557.68</v>
      </c>
      <c r="T49" s="152">
        <f t="shared" si="1"/>
        <v>9234</v>
      </c>
      <c r="U49" s="152">
        <f t="shared" si="8"/>
        <v>51442.32</v>
      </c>
      <c r="V49" s="145" t="s">
        <v>38</v>
      </c>
      <c r="W49" s="155" t="s">
        <v>34</v>
      </c>
      <c r="X49" s="156"/>
      <c r="Y49" s="156"/>
      <c r="Z49" s="156"/>
      <c r="AA49" s="156"/>
    </row>
    <row r="50" spans="1:27" ht="18.75" customHeight="1" x14ac:dyDescent="0.3">
      <c r="A50" s="18">
        <v>34</v>
      </c>
      <c r="B50" s="19" t="s">
        <v>110</v>
      </c>
      <c r="C50" s="19" t="s">
        <v>111</v>
      </c>
      <c r="D50" s="19" t="s">
        <v>112</v>
      </c>
      <c r="E50" s="20" t="s">
        <v>32</v>
      </c>
      <c r="F50" s="21">
        <v>44835</v>
      </c>
      <c r="G50" s="22">
        <v>45017</v>
      </c>
      <c r="H50" s="44">
        <v>75000</v>
      </c>
      <c r="I50" s="45">
        <v>6309.38</v>
      </c>
      <c r="J50" s="25">
        <v>25</v>
      </c>
      <c r="K50" s="26">
        <v>0</v>
      </c>
      <c r="L50" s="27">
        <f>H50*2.87%</f>
        <v>2152.5</v>
      </c>
      <c r="M50" s="28">
        <f t="shared" si="3"/>
        <v>5324.9999999999991</v>
      </c>
      <c r="N50" s="25">
        <v>780.6</v>
      </c>
      <c r="O50" s="25">
        <v>2280</v>
      </c>
      <c r="P50" s="45">
        <f>H50*7.09%</f>
        <v>5317.5</v>
      </c>
      <c r="Q50" s="28">
        <v>0</v>
      </c>
      <c r="R50" s="26">
        <f t="shared" si="7"/>
        <v>4432.5</v>
      </c>
      <c r="S50" s="28">
        <f t="shared" si="2"/>
        <v>10766.880000000001</v>
      </c>
      <c r="T50" s="28">
        <f t="shared" si="1"/>
        <v>11423.099999999999</v>
      </c>
      <c r="U50" s="28">
        <f t="shared" si="8"/>
        <v>64233.119999999995</v>
      </c>
      <c r="V50" s="18" t="s">
        <v>38</v>
      </c>
      <c r="W50" s="40" t="s">
        <v>34</v>
      </c>
      <c r="X50" s="29"/>
      <c r="Y50" s="29"/>
      <c r="Z50" s="29"/>
      <c r="AA50" s="29"/>
    </row>
    <row r="51" spans="1:27" s="322" customFormat="1" ht="18.75" customHeight="1" x14ac:dyDescent="0.3">
      <c r="A51" s="309">
        <v>35</v>
      </c>
      <c r="B51" s="310" t="s">
        <v>113</v>
      </c>
      <c r="C51" s="311" t="s">
        <v>69</v>
      </c>
      <c r="D51" s="311" t="s">
        <v>114</v>
      </c>
      <c r="E51" s="312" t="s">
        <v>32</v>
      </c>
      <c r="F51" s="313">
        <v>44713</v>
      </c>
      <c r="G51" s="313">
        <v>44896</v>
      </c>
      <c r="H51" s="314">
        <v>70000</v>
      </c>
      <c r="I51" s="315">
        <v>5368.48</v>
      </c>
      <c r="J51" s="316">
        <v>25</v>
      </c>
      <c r="K51" s="317">
        <v>0</v>
      </c>
      <c r="L51" s="318">
        <f>H51*2.87%</f>
        <v>2009</v>
      </c>
      <c r="M51" s="315">
        <f t="shared" si="3"/>
        <v>4970</v>
      </c>
      <c r="N51" s="319">
        <v>780.6</v>
      </c>
      <c r="O51" s="316">
        <v>2128</v>
      </c>
      <c r="P51" s="316">
        <f>H51*7.09%</f>
        <v>4963</v>
      </c>
      <c r="Q51" s="316">
        <v>0</v>
      </c>
      <c r="R51" s="316">
        <f t="shared" si="7"/>
        <v>4137</v>
      </c>
      <c r="S51" s="315">
        <f t="shared" si="2"/>
        <v>9530.48</v>
      </c>
      <c r="T51" s="315">
        <f t="shared" si="1"/>
        <v>10713.6</v>
      </c>
      <c r="U51" s="316">
        <f t="shared" si="8"/>
        <v>60469.520000000004</v>
      </c>
      <c r="V51" s="309" t="s">
        <v>33</v>
      </c>
      <c r="W51" s="320" t="s">
        <v>34</v>
      </c>
      <c r="X51" s="321"/>
      <c r="Y51" s="321"/>
      <c r="Z51" s="321"/>
      <c r="AA51" s="321"/>
    </row>
    <row r="52" spans="1:27" s="157" customFormat="1" ht="18.75" customHeight="1" x14ac:dyDescent="0.25">
      <c r="A52" s="145">
        <v>36</v>
      </c>
      <c r="B52" s="146" t="s">
        <v>115</v>
      </c>
      <c r="C52" s="147" t="s">
        <v>50</v>
      </c>
      <c r="D52" s="147" t="s">
        <v>116</v>
      </c>
      <c r="E52" s="148" t="s">
        <v>32</v>
      </c>
      <c r="F52" s="149">
        <v>44713</v>
      </c>
      <c r="G52" s="149">
        <v>44896</v>
      </c>
      <c r="H52" s="258">
        <v>60000</v>
      </c>
      <c r="I52" s="151">
        <v>3486.68</v>
      </c>
      <c r="J52" s="152">
        <v>25</v>
      </c>
      <c r="K52" s="153">
        <v>0</v>
      </c>
      <c r="L52" s="154">
        <f>H52*2.87%</f>
        <v>1722</v>
      </c>
      <c r="M52" s="152">
        <f t="shared" si="3"/>
        <v>4260</v>
      </c>
      <c r="N52" s="152">
        <v>720</v>
      </c>
      <c r="O52" s="152">
        <v>1824</v>
      </c>
      <c r="P52" s="151">
        <v>4254</v>
      </c>
      <c r="Q52" s="152">
        <v>0</v>
      </c>
      <c r="R52" s="154">
        <f t="shared" si="7"/>
        <v>3546</v>
      </c>
      <c r="S52" s="152">
        <f t="shared" si="2"/>
        <v>7057.68</v>
      </c>
      <c r="T52" s="152">
        <f t="shared" si="1"/>
        <v>9234</v>
      </c>
      <c r="U52" s="152">
        <f t="shared" si="8"/>
        <v>52942.32</v>
      </c>
      <c r="V52" s="145" t="s">
        <v>38</v>
      </c>
      <c r="W52" s="155" t="s">
        <v>34</v>
      </c>
      <c r="X52" s="156"/>
      <c r="Y52" s="156"/>
      <c r="Z52" s="156"/>
      <c r="AA52" s="156"/>
    </row>
    <row r="53" spans="1:27" s="305" customFormat="1" ht="15.75" customHeight="1" x14ac:dyDescent="0.3">
      <c r="A53" s="292">
        <v>37</v>
      </c>
      <c r="B53" s="293" t="s">
        <v>90</v>
      </c>
      <c r="C53" s="293" t="s">
        <v>84</v>
      </c>
      <c r="D53" s="293" t="s">
        <v>89</v>
      </c>
      <c r="E53" s="294" t="s">
        <v>32</v>
      </c>
      <c r="F53" s="295">
        <v>44713</v>
      </c>
      <c r="G53" s="296">
        <v>44896</v>
      </c>
      <c r="H53" s="297">
        <v>46000</v>
      </c>
      <c r="I53" s="298">
        <v>1289.46</v>
      </c>
      <c r="J53" s="299">
        <v>25</v>
      </c>
      <c r="K53" s="300">
        <v>0</v>
      </c>
      <c r="L53" s="301">
        <f>H53*2.87%</f>
        <v>1320.2</v>
      </c>
      <c r="M53" s="302">
        <f t="shared" si="3"/>
        <v>3265.9999999999995</v>
      </c>
      <c r="N53" s="302">
        <v>1289.46</v>
      </c>
      <c r="O53" s="302">
        <f>H53*3.04%</f>
        <v>1398.4</v>
      </c>
      <c r="P53" s="303">
        <f>H53*7.09%</f>
        <v>3261.4</v>
      </c>
      <c r="Q53" s="302">
        <v>0</v>
      </c>
      <c r="R53" s="301">
        <f t="shared" si="7"/>
        <v>2718.6000000000004</v>
      </c>
      <c r="S53" s="302">
        <f t="shared" si="2"/>
        <v>4033.0600000000004</v>
      </c>
      <c r="T53" s="302">
        <f t="shared" si="1"/>
        <v>7816.8599999999988</v>
      </c>
      <c r="U53" s="302">
        <f t="shared" si="8"/>
        <v>41966.94</v>
      </c>
      <c r="V53" s="292" t="s">
        <v>33</v>
      </c>
      <c r="W53" s="292" t="s">
        <v>34</v>
      </c>
      <c r="X53" s="304"/>
      <c r="Y53" s="304"/>
      <c r="Z53" s="304"/>
      <c r="AA53" s="304"/>
    </row>
    <row r="54" spans="1:27" ht="15.75" customHeight="1" x14ac:dyDescent="0.3">
      <c r="A54" s="18">
        <v>38</v>
      </c>
      <c r="B54" s="42" t="s">
        <v>117</v>
      </c>
      <c r="C54" s="38" t="s">
        <v>118</v>
      </c>
      <c r="D54" s="42" t="s">
        <v>119</v>
      </c>
      <c r="E54" s="20" t="s">
        <v>32</v>
      </c>
      <c r="F54" s="22">
        <v>44713</v>
      </c>
      <c r="G54" s="31">
        <v>44896</v>
      </c>
      <c r="H54" s="39">
        <v>50000</v>
      </c>
      <c r="I54" s="24">
        <v>1854</v>
      </c>
      <c r="J54" s="28">
        <v>25</v>
      </c>
      <c r="K54" s="26">
        <v>0</v>
      </c>
      <c r="L54" s="27">
        <f>H54*2.87%</f>
        <v>1435</v>
      </c>
      <c r="M54" s="28">
        <f t="shared" si="3"/>
        <v>3549.9999999999995</v>
      </c>
      <c r="N54" s="28">
        <v>600</v>
      </c>
      <c r="O54" s="28">
        <f>H54*3.04%</f>
        <v>1520</v>
      </c>
      <c r="P54" s="24">
        <f>H54*7.09%</f>
        <v>3545.0000000000005</v>
      </c>
      <c r="Q54" s="28">
        <v>0</v>
      </c>
      <c r="R54" s="27">
        <f t="shared" si="7"/>
        <v>2955</v>
      </c>
      <c r="S54" s="28">
        <f t="shared" si="2"/>
        <v>4834</v>
      </c>
      <c r="T54" s="28">
        <f t="shared" si="1"/>
        <v>7695</v>
      </c>
      <c r="U54" s="28">
        <f t="shared" si="8"/>
        <v>45166</v>
      </c>
      <c r="V54" s="18" t="s">
        <v>38</v>
      </c>
      <c r="W54" s="40" t="s">
        <v>34</v>
      </c>
      <c r="X54" s="29"/>
      <c r="Y54" s="29"/>
      <c r="Z54" s="29"/>
      <c r="AA54" s="29"/>
    </row>
    <row r="55" spans="1:27" ht="18.75" customHeight="1" x14ac:dyDescent="0.3">
      <c r="A55" s="18">
        <v>39</v>
      </c>
      <c r="B55" s="19" t="s">
        <v>120</v>
      </c>
      <c r="C55" s="19" t="s">
        <v>81</v>
      </c>
      <c r="D55" s="19" t="s">
        <v>87</v>
      </c>
      <c r="E55" s="20" t="s">
        <v>32</v>
      </c>
      <c r="F55" s="21">
        <v>44805</v>
      </c>
      <c r="G55" s="22">
        <v>44986</v>
      </c>
      <c r="H55" s="23">
        <v>35438.129999999997</v>
      </c>
      <c r="I55" s="24">
        <v>0</v>
      </c>
      <c r="J55" s="28">
        <v>25</v>
      </c>
      <c r="K55" s="26">
        <v>0</v>
      </c>
      <c r="L55" s="27">
        <f>H55*2.87%</f>
        <v>1017.0743309999999</v>
      </c>
      <c r="M55" s="28">
        <f t="shared" si="3"/>
        <v>2516.1072299999996</v>
      </c>
      <c r="N55" s="28">
        <v>425.26</v>
      </c>
      <c r="O55" s="28">
        <v>1077.32</v>
      </c>
      <c r="P55" s="24">
        <v>2512.56</v>
      </c>
      <c r="Q55" s="28">
        <v>0</v>
      </c>
      <c r="R55" s="27">
        <f t="shared" si="7"/>
        <v>2094.394331</v>
      </c>
      <c r="S55" s="28">
        <f t="shared" si="2"/>
        <v>2119.3943309999995</v>
      </c>
      <c r="T55" s="28">
        <f t="shared" si="1"/>
        <v>5453.9272299999993</v>
      </c>
      <c r="U55" s="28">
        <f t="shared" si="8"/>
        <v>33318.735669000002</v>
      </c>
      <c r="V55" s="18" t="s">
        <v>33</v>
      </c>
      <c r="W55" s="40" t="s">
        <v>34</v>
      </c>
      <c r="X55" s="29"/>
      <c r="Y55" s="29"/>
      <c r="Z55" s="29"/>
      <c r="AA55" s="29"/>
    </row>
    <row r="56" spans="1:27" ht="18.75" customHeight="1" x14ac:dyDescent="0.3">
      <c r="A56" s="50"/>
      <c r="B56" s="29"/>
      <c r="C56" s="51"/>
      <c r="D56" s="52"/>
      <c r="E56" s="50"/>
      <c r="F56" s="53"/>
      <c r="G56" s="5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0"/>
      <c r="W56" s="56"/>
      <c r="X56" s="29"/>
      <c r="Y56" s="29"/>
      <c r="Z56" s="29"/>
      <c r="AA56" s="29"/>
    </row>
    <row r="57" spans="1:27" ht="18.75" customHeight="1" x14ac:dyDescent="0.25">
      <c r="A57" s="50"/>
      <c r="B57" s="57" t="s">
        <v>125</v>
      </c>
      <c r="C57" s="58"/>
      <c r="D57" s="59"/>
      <c r="E57" s="29"/>
      <c r="F57" s="50"/>
      <c r="G57" s="50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60"/>
      <c r="T57" s="60"/>
      <c r="U57" s="55"/>
      <c r="V57" s="29"/>
      <c r="W57" s="56"/>
      <c r="X57" s="29"/>
      <c r="Y57" s="29"/>
      <c r="Z57" s="29"/>
      <c r="AA57" s="29"/>
    </row>
    <row r="58" spans="1:27" ht="14.25" customHeight="1" thickBot="1" x14ac:dyDescent="0.35">
      <c r="A58" s="61"/>
      <c r="B58" s="61"/>
      <c r="C58" s="61"/>
      <c r="D58" s="61"/>
      <c r="E58" s="61"/>
      <c r="F58" s="6"/>
      <c r="G58" s="6"/>
      <c r="H58" s="62">
        <f t="shared" ref="H58:U58" si="9">SUM(H17:H57)</f>
        <v>2166438.13</v>
      </c>
      <c r="I58" s="62">
        <f t="shared" si="9"/>
        <v>125669.38999999998</v>
      </c>
      <c r="J58" s="62">
        <f t="shared" si="9"/>
        <v>975</v>
      </c>
      <c r="K58" s="62">
        <f>SUM(K17:K55)</f>
        <v>20400</v>
      </c>
      <c r="L58" s="63">
        <f t="shared" si="9"/>
        <v>62176.774331000001</v>
      </c>
      <c r="M58" s="63">
        <f t="shared" si="9"/>
        <v>153817.10722999999</v>
      </c>
      <c r="N58" s="63">
        <f t="shared" si="9"/>
        <v>25782.629999999994</v>
      </c>
      <c r="O58" s="63">
        <f t="shared" si="9"/>
        <v>65859.72</v>
      </c>
      <c r="P58" s="63">
        <f t="shared" si="9"/>
        <v>153600.46</v>
      </c>
      <c r="Q58" s="62">
        <f t="shared" si="9"/>
        <v>1512.45</v>
      </c>
      <c r="R58" s="62">
        <f t="shared" si="9"/>
        <v>128036.49433100001</v>
      </c>
      <c r="S58" s="63">
        <f t="shared" si="9"/>
        <v>276593.33433099993</v>
      </c>
      <c r="T58" s="63">
        <f t="shared" si="9"/>
        <v>333200.19722999993</v>
      </c>
      <c r="U58" s="62">
        <f t="shared" si="9"/>
        <v>1889844.7956689999</v>
      </c>
      <c r="V58" s="61"/>
      <c r="W58" s="61"/>
      <c r="X58" s="61"/>
      <c r="Y58" s="61"/>
      <c r="Z58" s="61"/>
      <c r="AA58" s="61"/>
    </row>
    <row r="59" spans="1:27" ht="14.25" customHeight="1" thickTop="1" x14ac:dyDescent="0.25">
      <c r="A59" s="1"/>
      <c r="B59" s="1"/>
      <c r="C59" s="1"/>
      <c r="D59" s="1"/>
      <c r="E59" s="1"/>
      <c r="F59" s="73"/>
      <c r="G59" s="73"/>
      <c r="H59" s="73"/>
      <c r="I59" s="73"/>
      <c r="J59" s="73"/>
      <c r="K59" s="73"/>
      <c r="L59" s="1"/>
      <c r="M59" s="1"/>
      <c r="N59" s="1"/>
      <c r="O59" s="1"/>
      <c r="P59" s="1"/>
      <c r="Q59" s="73"/>
      <c r="R59" s="64"/>
      <c r="S59" s="64"/>
      <c r="T59" s="64"/>
      <c r="U59" s="73"/>
      <c r="V59" s="1"/>
      <c r="W59" s="1"/>
      <c r="X59" s="1"/>
      <c r="Y59" s="1"/>
      <c r="Z59" s="1"/>
      <c r="AA59" s="1"/>
    </row>
    <row r="60" spans="1:27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37"/>
      <c r="M60" s="237">
        <v>25000</v>
      </c>
      <c r="N60" s="194">
        <v>300</v>
      </c>
      <c r="O60" s="1"/>
      <c r="P60" s="1"/>
      <c r="Q60" s="73"/>
      <c r="R60" s="1"/>
      <c r="S60" s="1"/>
      <c r="T60" s="64"/>
      <c r="U60" s="1"/>
      <c r="V60" s="1"/>
      <c r="W60" s="1"/>
      <c r="X60" s="1"/>
      <c r="Y60" s="1"/>
      <c r="Z60" s="1"/>
      <c r="AA60" s="1"/>
    </row>
    <row r="61" spans="1:27" ht="14.25" customHeight="1" x14ac:dyDescent="0.25">
      <c r="A61" s="65" t="s">
        <v>126</v>
      </c>
      <c r="B61" s="1"/>
      <c r="C61" s="1"/>
      <c r="D61" s="1"/>
      <c r="E61" s="1"/>
      <c r="F61" s="1"/>
      <c r="G61" s="1"/>
      <c r="H61" s="1"/>
      <c r="K61" s="74"/>
      <c r="L61" s="186"/>
      <c r="M61" s="193">
        <v>30000</v>
      </c>
      <c r="N61" s="326">
        <v>360</v>
      </c>
      <c r="O61" s="75"/>
      <c r="P61" s="76"/>
      <c r="Q61" s="73"/>
      <c r="R61" s="64"/>
      <c r="S61" s="64"/>
      <c r="T61" s="75"/>
      <c r="U61" s="76"/>
      <c r="V61" s="1"/>
      <c r="W61" s="1"/>
      <c r="X61" s="1"/>
      <c r="Y61" s="1"/>
      <c r="Z61" s="1"/>
      <c r="AA61" s="1"/>
    </row>
    <row r="62" spans="1:27" ht="14.25" customHeight="1" x14ac:dyDescent="0.25">
      <c r="A62" s="1" t="s">
        <v>127</v>
      </c>
      <c r="B62" s="1"/>
      <c r="C62" s="1"/>
      <c r="D62" s="1"/>
      <c r="E62" s="1"/>
      <c r="F62" s="1"/>
      <c r="G62" s="1"/>
      <c r="H62" s="1"/>
      <c r="K62" s="74"/>
      <c r="L62" s="191">
        <v>40000</v>
      </c>
      <c r="M62" s="192"/>
      <c r="N62" s="194" t="s">
        <v>140</v>
      </c>
      <c r="O62" s="78"/>
      <c r="P62" s="76"/>
      <c r="Q62" s="73"/>
      <c r="R62" s="64"/>
      <c r="S62" s="1"/>
      <c r="T62" s="77"/>
      <c r="U62" s="76"/>
      <c r="V62" s="65"/>
      <c r="W62" s="64"/>
      <c r="X62" s="1"/>
      <c r="Y62" s="1"/>
      <c r="Z62" s="1"/>
      <c r="AA62" s="1"/>
    </row>
    <row r="63" spans="1:27" ht="14.25" customHeight="1" x14ac:dyDescent="0.25">
      <c r="A63" s="1" t="s">
        <v>128</v>
      </c>
      <c r="B63" s="1"/>
      <c r="C63" s="1"/>
      <c r="D63" s="1"/>
      <c r="E63" s="1"/>
      <c r="F63" s="1"/>
      <c r="G63" s="1"/>
      <c r="H63" s="1"/>
      <c r="K63" s="1"/>
      <c r="L63" s="220"/>
      <c r="M63" s="220">
        <v>45000</v>
      </c>
      <c r="N63" s="194">
        <v>540</v>
      </c>
      <c r="O63" s="1"/>
      <c r="P63" s="1"/>
      <c r="Q63" s="73"/>
      <c r="R63" s="1"/>
      <c r="S63" s="64"/>
      <c r="T63" s="1"/>
      <c r="U63" s="1"/>
      <c r="V63" s="1"/>
      <c r="W63" s="1"/>
      <c r="X63" s="1"/>
      <c r="Y63" s="1"/>
      <c r="Z63" s="1"/>
      <c r="AA63" s="1"/>
    </row>
    <row r="64" spans="1:27" ht="14.25" customHeight="1" x14ac:dyDescent="0.25">
      <c r="A64" s="1" t="s">
        <v>129</v>
      </c>
      <c r="B64" s="1"/>
      <c r="C64" s="1"/>
      <c r="D64" s="1"/>
      <c r="E64" s="1"/>
      <c r="F64" s="1"/>
      <c r="G64" s="1"/>
      <c r="H64" s="1"/>
      <c r="K64" s="1"/>
      <c r="L64" s="308"/>
      <c r="M64" s="308">
        <v>46000</v>
      </c>
      <c r="N64" s="327">
        <v>1289.46</v>
      </c>
      <c r="O64" s="1"/>
      <c r="P64" s="1"/>
      <c r="Q64" s="73"/>
      <c r="R64" s="1"/>
      <c r="S64" s="1"/>
      <c r="T64" s="64"/>
      <c r="U64" s="64"/>
      <c r="V64" s="1"/>
      <c r="W64" s="1"/>
      <c r="X64" s="1"/>
      <c r="Y64" s="1"/>
      <c r="Z64" s="1"/>
      <c r="AA64" s="1"/>
    </row>
    <row r="65" spans="1:27" ht="14.25" customHeight="1" x14ac:dyDescent="0.25">
      <c r="A65" s="1" t="s">
        <v>130</v>
      </c>
      <c r="B65" s="1"/>
      <c r="C65" s="1"/>
      <c r="D65" s="1"/>
      <c r="E65" s="1"/>
      <c r="F65" s="1"/>
      <c r="G65" s="1"/>
      <c r="H65" s="1"/>
      <c r="K65" s="1"/>
      <c r="L65" s="143">
        <v>50000</v>
      </c>
      <c r="M65" s="144"/>
      <c r="N65" s="194">
        <v>600</v>
      </c>
      <c r="O65" s="64"/>
      <c r="P65" s="64"/>
      <c r="Q65" s="73"/>
      <c r="R65" s="1"/>
      <c r="S65" s="64"/>
      <c r="T65" s="1"/>
      <c r="U65" s="64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K66" s="1"/>
      <c r="L66" s="260"/>
      <c r="M66" s="260">
        <v>60000</v>
      </c>
      <c r="N66" s="194">
        <v>720</v>
      </c>
      <c r="O66" s="1"/>
      <c r="P66" s="1"/>
      <c r="Q66" s="73"/>
      <c r="R66" s="1"/>
      <c r="S66" s="64"/>
      <c r="T66" s="1"/>
      <c r="U66" s="64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K67" s="1"/>
      <c r="L67" s="255"/>
      <c r="M67" s="255">
        <v>65000</v>
      </c>
      <c r="N67" s="194">
        <v>780</v>
      </c>
      <c r="O67" s="1"/>
      <c r="P67" s="1"/>
      <c r="Q67" s="73"/>
      <c r="R67" s="1"/>
      <c r="S67" s="1"/>
      <c r="T67" s="64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K68" s="1"/>
      <c r="L68" s="323"/>
      <c r="M68" s="323">
        <v>70000</v>
      </c>
      <c r="N68" s="194">
        <v>780.6</v>
      </c>
      <c r="O68" s="1"/>
      <c r="P68" s="1"/>
      <c r="Q68" s="73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K69" s="1"/>
      <c r="L69" s="268"/>
      <c r="M69" s="268">
        <v>75000</v>
      </c>
      <c r="N69" s="194">
        <v>780.6</v>
      </c>
      <c r="O69" s="1"/>
      <c r="P69" s="1"/>
      <c r="Q69" s="68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K70" s="1"/>
      <c r="L70" s="324"/>
      <c r="M70" s="325">
        <v>90000</v>
      </c>
      <c r="N70" s="194">
        <v>845.65</v>
      </c>
      <c r="O70" s="1"/>
      <c r="P70" s="1"/>
      <c r="Q70" s="73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K71" s="1"/>
      <c r="L71" s="289"/>
      <c r="M71" s="289">
        <v>100000</v>
      </c>
      <c r="N71" s="194">
        <v>780.6</v>
      </c>
      <c r="O71" s="64"/>
      <c r="P71" s="1"/>
      <c r="Q71" s="73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K72" s="1"/>
      <c r="L72" s="64"/>
      <c r="M72" s="1"/>
      <c r="N72" s="194"/>
      <c r="O72" s="1"/>
      <c r="P72" s="1"/>
      <c r="Q72" s="73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3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3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3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3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3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3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3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3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73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73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73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73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73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73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73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73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73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73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73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73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73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73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73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73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73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73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73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73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73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73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73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73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73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73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73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73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73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73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73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73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73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73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73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73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73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73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73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73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73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73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73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3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73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73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73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73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73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73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73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3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3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3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3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3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3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3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3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3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3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3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3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3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3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3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3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3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3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3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3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3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3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3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3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3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3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3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3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3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3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3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3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3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3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3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3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3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3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3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3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3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3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3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3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3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3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3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3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3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3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3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3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3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3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3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3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3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3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3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3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3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3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3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3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3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3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3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3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3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3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3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3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3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3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3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3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3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3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3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3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3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3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3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3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3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3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3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3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3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3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3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3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3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3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3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3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3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3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3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3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3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3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3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3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3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73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3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3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3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3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3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3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73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3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3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3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3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3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3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3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3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3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3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3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3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3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73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73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73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73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73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73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73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73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73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73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73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73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73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73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73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73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73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73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73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73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73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73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73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73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73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73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73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73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73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73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73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73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73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73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73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73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73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73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73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73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73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73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73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73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73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73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73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73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73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73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73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73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73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73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73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73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73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73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73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73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73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73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73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73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73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73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73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73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73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73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73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73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73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73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73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73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73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73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73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73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73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73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73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73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73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73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73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73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73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73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73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73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73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73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73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73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73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73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73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73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73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73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73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73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73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73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73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73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73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73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73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73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73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73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73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73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73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73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73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73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73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73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73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73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73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73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73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73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73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73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73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73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73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73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73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73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73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73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73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73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73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73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73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73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73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73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73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73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73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73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73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73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73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73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73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73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73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73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73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73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73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73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73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73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73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73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73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73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73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73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73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73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73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73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73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73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73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73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73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73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73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73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73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73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73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73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73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73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73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73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73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73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73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73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73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73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73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73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73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73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73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73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73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73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73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73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73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73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73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73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73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73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73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73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73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73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73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73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73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73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73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73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73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73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73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73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73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73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73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73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73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73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73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73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73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73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73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73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73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73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73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73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73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73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73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73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73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73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73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73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73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73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73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73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73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73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73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73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73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73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73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73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73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73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73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73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73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73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73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73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73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73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73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73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73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73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73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73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73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73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73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73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73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73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73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73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73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73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73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73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73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73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73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73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73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73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73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73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73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73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73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73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73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73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73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73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73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73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73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73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73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73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73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73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73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73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73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73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73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73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73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73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73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73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73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73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73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73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73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73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73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73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73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73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73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73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73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73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73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73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73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73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73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73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73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73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73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73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73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73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73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73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73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73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73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73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73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73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73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73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73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73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73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73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73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73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73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73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73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73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73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73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73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73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73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73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73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73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73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73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73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73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73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73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73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73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73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73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73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73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73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73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73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73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73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73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73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73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73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73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73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73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73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73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73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73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73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73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73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73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73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73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73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73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73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73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73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73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73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73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73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73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73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73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73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73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73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73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73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73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73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73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73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73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73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73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73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73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73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73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73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73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73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73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73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73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73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73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73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73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73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73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73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73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73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73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73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73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73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73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73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73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73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73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73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73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73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73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73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73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73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73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73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73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73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73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73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73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73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73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73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73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73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73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73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73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73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73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73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73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73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73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73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73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73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73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73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73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73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73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73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73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73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73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73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73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73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73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73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73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73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73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73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73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73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73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73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73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73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73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73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73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73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73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73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73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73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73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73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73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73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73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73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73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73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73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73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73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73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73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73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73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73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73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73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73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73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73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73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73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73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73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73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73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73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73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73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73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73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73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73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73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73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73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73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73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73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73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73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73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73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73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73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73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73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73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73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73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73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73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73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73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73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73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73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73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73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73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73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73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73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73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73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73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73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73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73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73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73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73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73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73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73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73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73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73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73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73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73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73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73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73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73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73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73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73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73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73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73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73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73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73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73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73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73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73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73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73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73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73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73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73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73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73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73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73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73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73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73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73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73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73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73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73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73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73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73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73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73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73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73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73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73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73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73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73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73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73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73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73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73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73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73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73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73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73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73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73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73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73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73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73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73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73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73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73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73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73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73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73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73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73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73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73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73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73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73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73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73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73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73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73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73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73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73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73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73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73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73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73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73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73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73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73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73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73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73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73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73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73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73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73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73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73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73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73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73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73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73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73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73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73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73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73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73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73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73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73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73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73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73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73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73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73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73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73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73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73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73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73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73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73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73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14">
    <mergeCell ref="L65:M65"/>
    <mergeCell ref="O61:P61"/>
    <mergeCell ref="T61:U61"/>
    <mergeCell ref="L62:M62"/>
    <mergeCell ref="O62:P62"/>
    <mergeCell ref="T62:U62"/>
    <mergeCell ref="S14:W15"/>
    <mergeCell ref="O15:P15"/>
    <mergeCell ref="G11:K11"/>
    <mergeCell ref="G12:K12"/>
    <mergeCell ref="I14:I16"/>
    <mergeCell ref="L14:M15"/>
    <mergeCell ref="N14:N15"/>
    <mergeCell ref="O14:Q14"/>
  </mergeCells>
  <conditionalFormatting sqref="H54">
    <cfRule type="notContainsBlanks" dxfId="22" priority="1">
      <formula>LEN(TRIM(H54))&gt;0</formula>
    </cfRule>
  </conditionalFormatting>
  <conditionalFormatting sqref="H17 H19:H20">
    <cfRule type="notContainsBlanks" dxfId="16" priority="5">
      <formula>LEN(TRIM(H17))&gt;0</formula>
    </cfRule>
  </conditionalFormatting>
  <conditionalFormatting sqref="H21:H22">
    <cfRule type="notContainsBlanks" dxfId="15" priority="6">
      <formula>LEN(TRIM(H21))&gt;0</formula>
    </cfRule>
  </conditionalFormatting>
  <conditionalFormatting sqref="H25">
    <cfRule type="notContainsBlanks" dxfId="14" priority="7">
      <formula>LEN(TRIM(H25))&gt;0</formula>
    </cfRule>
  </conditionalFormatting>
  <conditionalFormatting sqref="H28">
    <cfRule type="notContainsBlanks" dxfId="13" priority="8">
      <formula>LEN(TRIM(H28))&gt;0</formula>
    </cfRule>
  </conditionalFormatting>
  <conditionalFormatting sqref="H30">
    <cfRule type="notContainsBlanks" dxfId="12" priority="9">
      <formula>LEN(TRIM(H30))&gt;0</formula>
    </cfRule>
  </conditionalFormatting>
  <conditionalFormatting sqref="H44">
    <cfRule type="notContainsBlanks" dxfId="11" priority="10">
      <formula>LEN(TRIM(H44))&gt;0</formula>
    </cfRule>
  </conditionalFormatting>
  <conditionalFormatting sqref="H47">
    <cfRule type="notContainsBlanks" dxfId="10" priority="11">
      <formula>LEN(TRIM(H47))&gt;0</formula>
    </cfRule>
  </conditionalFormatting>
  <conditionalFormatting sqref="H50">
    <cfRule type="notContainsBlanks" dxfId="9" priority="12">
      <formula>LEN(TRIM(H50))&gt;0</formula>
    </cfRule>
  </conditionalFormatting>
  <conditionalFormatting sqref="H55">
    <cfRule type="notContainsBlanks" dxfId="8" priority="13">
      <formula>LEN(TRIM(H55))&gt;0</formula>
    </cfRule>
  </conditionalFormatting>
  <conditionalFormatting sqref="H19">
    <cfRule type="notContainsBlanks" dxfId="7" priority="14">
      <formula>LEN(TRIM(H19))&gt;0</formula>
    </cfRule>
  </conditionalFormatting>
  <conditionalFormatting sqref="H26">
    <cfRule type="notContainsBlanks" dxfId="6" priority="15">
      <formula>LEN(TRIM(H26))&gt;0</formula>
    </cfRule>
  </conditionalFormatting>
  <conditionalFormatting sqref="H29">
    <cfRule type="notContainsBlanks" dxfId="5" priority="16">
      <formula>LEN(TRIM(H29))&gt;0</formula>
    </cfRule>
  </conditionalFormatting>
  <conditionalFormatting sqref="H39:H40">
    <cfRule type="notContainsBlanks" dxfId="4" priority="4">
      <formula>LEN(TRIM(H39))&gt;0</formula>
    </cfRule>
  </conditionalFormatting>
  <conditionalFormatting sqref="H24">
    <cfRule type="notContainsBlanks" dxfId="3" priority="3">
      <formula>LEN(TRIM(H24))&gt;0</formula>
    </cfRule>
  </conditionalFormatting>
  <conditionalFormatting sqref="H53">
    <cfRule type="notContainsBlanks" dxfId="2" priority="2">
      <formula>LEN(TRIM(H53))&gt;0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TEMPORAL NOVIEMBRE 2022</vt:lpstr>
      <vt:lpstr>Hoja1</vt:lpstr>
      <vt:lpstr>'NÓMINA TEMPORAL 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2022-11-21T19:48:05Z</cp:lastPrinted>
  <dcterms:created xsi:type="dcterms:W3CDTF">2022-10-27T13:21:32Z</dcterms:created>
  <dcterms:modified xsi:type="dcterms:W3CDTF">2022-11-23T19:20:56Z</dcterms:modified>
</cp:coreProperties>
</file>