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NOVIEMBRE " sheetId="1" r:id="rId1"/>
  </sheets>
  <definedNames>
    <definedName name="_xlnm._FilterDatabase" localSheetId="0" hidden="1">'NOMINA TEMPORERA NOVIEMBRE '!$A$13:$AB$53</definedName>
    <definedName name="_xlnm.Print_Area" localSheetId="0">'NOMINA TEMPORERA NOVIEMBRE '!$A$1:$AB$249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P21" i="1"/>
  <c r="N21" i="1"/>
  <c r="M21" i="1"/>
  <c r="T21" i="1" s="1"/>
  <c r="V21" i="1" s="1"/>
  <c r="Q44" i="1"/>
  <c r="P44" i="1"/>
  <c r="O44" i="1"/>
  <c r="N44" i="1"/>
  <c r="U44" i="1" s="1"/>
  <c r="M44" i="1"/>
  <c r="Q47" i="1"/>
  <c r="P47" i="1"/>
  <c r="O47" i="1"/>
  <c r="N47" i="1"/>
  <c r="M47" i="1"/>
  <c r="Q25" i="1"/>
  <c r="P25" i="1"/>
  <c r="O25" i="1"/>
  <c r="N25" i="1"/>
  <c r="M25" i="1"/>
  <c r="Q48" i="1"/>
  <c r="P48" i="1"/>
  <c r="N48" i="1"/>
  <c r="M48" i="1"/>
  <c r="T48" i="1" s="1"/>
  <c r="V48" i="1" s="1"/>
  <c r="Q51" i="1"/>
  <c r="P51" i="1"/>
  <c r="N51" i="1"/>
  <c r="M51" i="1"/>
  <c r="Q24" i="1"/>
  <c r="P24" i="1"/>
  <c r="N24" i="1"/>
  <c r="M24" i="1"/>
  <c r="S24" i="1" s="1"/>
  <c r="L41" i="1"/>
  <c r="L38" i="1"/>
  <c r="L37" i="1"/>
  <c r="L35" i="1"/>
  <c r="L28" i="1"/>
  <c r="L20" i="1"/>
  <c r="U21" i="1" l="1"/>
  <c r="U24" i="1"/>
  <c r="T51" i="1"/>
  <c r="V51" i="1" s="1"/>
  <c r="T44" i="1"/>
  <c r="V44" i="1" s="1"/>
  <c r="U51" i="1"/>
  <c r="T25" i="1"/>
  <c r="V25" i="1" s="1"/>
  <c r="U25" i="1"/>
  <c r="S21" i="1"/>
  <c r="T47" i="1"/>
  <c r="V47" i="1" s="1"/>
  <c r="U47" i="1"/>
  <c r="U48" i="1"/>
  <c r="S44" i="1"/>
  <c r="S47" i="1"/>
  <c r="S25" i="1"/>
  <c r="S48" i="1"/>
  <c r="S51" i="1"/>
  <c r="T24" i="1"/>
  <c r="V24" i="1" s="1"/>
  <c r="Q23" i="1"/>
  <c r="P23" i="1"/>
  <c r="N23" i="1"/>
  <c r="M23" i="1"/>
  <c r="T23" i="1" l="1"/>
  <c r="V23" i="1" s="1"/>
  <c r="U23" i="1"/>
  <c r="S23" i="1"/>
  <c r="R55" i="1"/>
  <c r="K55" i="1"/>
  <c r="J55" i="1"/>
  <c r="I55" i="1"/>
  <c r="H55" i="1"/>
  <c r="Q53" i="1"/>
  <c r="P53" i="1"/>
  <c r="N53" i="1"/>
  <c r="U53" i="1" s="1"/>
  <c r="M53" i="1"/>
  <c r="T53" i="1" s="1"/>
  <c r="V53" i="1" s="1"/>
  <c r="Q52" i="1"/>
  <c r="P52" i="1"/>
  <c r="O52" i="1"/>
  <c r="N52" i="1"/>
  <c r="M52" i="1"/>
  <c r="Q50" i="1"/>
  <c r="P50" i="1"/>
  <c r="N50" i="1"/>
  <c r="M50" i="1"/>
  <c r="Q49" i="1"/>
  <c r="P49" i="1"/>
  <c r="N49" i="1"/>
  <c r="M49" i="1"/>
  <c r="Q46" i="1"/>
  <c r="P46" i="1"/>
  <c r="N46" i="1"/>
  <c r="U46" i="1" s="1"/>
  <c r="M46" i="1"/>
  <c r="L46" i="1"/>
  <c r="Q45" i="1"/>
  <c r="P45" i="1"/>
  <c r="N45" i="1"/>
  <c r="M45" i="1"/>
  <c r="L45" i="1"/>
  <c r="Q43" i="1"/>
  <c r="P43" i="1"/>
  <c r="N43" i="1"/>
  <c r="M43" i="1"/>
  <c r="Q42" i="1"/>
  <c r="P42" i="1"/>
  <c r="N42" i="1"/>
  <c r="U42" i="1" s="1"/>
  <c r="M42" i="1"/>
  <c r="S42" i="1" s="1"/>
  <c r="Q41" i="1"/>
  <c r="P41" i="1"/>
  <c r="N41" i="1"/>
  <c r="M41" i="1"/>
  <c r="Q40" i="1"/>
  <c r="P40" i="1"/>
  <c r="O40" i="1"/>
  <c r="N40" i="1"/>
  <c r="M40" i="1"/>
  <c r="Q39" i="1"/>
  <c r="P39" i="1"/>
  <c r="N39" i="1"/>
  <c r="M39" i="1"/>
  <c r="Q38" i="1"/>
  <c r="P38" i="1"/>
  <c r="N38" i="1"/>
  <c r="U38" i="1" s="1"/>
  <c r="M38" i="1"/>
  <c r="Q37" i="1"/>
  <c r="P37" i="1"/>
  <c r="O37" i="1"/>
  <c r="N37" i="1"/>
  <c r="M37" i="1"/>
  <c r="Q36" i="1"/>
  <c r="P36" i="1"/>
  <c r="O36" i="1"/>
  <c r="N36" i="1"/>
  <c r="M36" i="1"/>
  <c r="Q35" i="1"/>
  <c r="P35" i="1"/>
  <c r="O35" i="1"/>
  <c r="N35" i="1"/>
  <c r="M35" i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Q31" i="1"/>
  <c r="P31" i="1"/>
  <c r="O31" i="1"/>
  <c r="N31" i="1"/>
  <c r="M31" i="1"/>
  <c r="Q30" i="1"/>
  <c r="P30" i="1"/>
  <c r="O30" i="1"/>
  <c r="N30" i="1"/>
  <c r="M30" i="1"/>
  <c r="Q29" i="1"/>
  <c r="P29" i="1"/>
  <c r="N29" i="1"/>
  <c r="M29" i="1"/>
  <c r="L29" i="1"/>
  <c r="Q28" i="1"/>
  <c r="P28" i="1"/>
  <c r="N28" i="1"/>
  <c r="M28" i="1"/>
  <c r="Q27" i="1"/>
  <c r="P27" i="1"/>
  <c r="O27" i="1"/>
  <c r="M27" i="1"/>
  <c r="T27" i="1" s="1"/>
  <c r="V27" i="1" s="1"/>
  <c r="Q26" i="1"/>
  <c r="P26" i="1"/>
  <c r="O26" i="1"/>
  <c r="M26" i="1"/>
  <c r="Q22" i="1"/>
  <c r="P22" i="1"/>
  <c r="N22" i="1"/>
  <c r="M22" i="1"/>
  <c r="L22" i="1"/>
  <c r="Q20" i="1"/>
  <c r="P20" i="1"/>
  <c r="N20" i="1"/>
  <c r="M20" i="1"/>
  <c r="S20" i="1" s="1"/>
  <c r="Q19" i="1"/>
  <c r="P19" i="1"/>
  <c r="N19" i="1"/>
  <c r="U19" i="1" s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U16" i="1" s="1"/>
  <c r="M16" i="1"/>
  <c r="Q15" i="1"/>
  <c r="P15" i="1"/>
  <c r="O15" i="1"/>
  <c r="N15" i="1"/>
  <c r="M15" i="1"/>
  <c r="Q14" i="1"/>
  <c r="P14" i="1"/>
  <c r="N14" i="1"/>
  <c r="M14" i="1"/>
  <c r="N55" i="1" l="1"/>
  <c r="M55" i="1"/>
  <c r="Q55" i="1"/>
  <c r="S19" i="1"/>
  <c r="T52" i="1"/>
  <c r="V52" i="1" s="1"/>
  <c r="U35" i="1"/>
  <c r="T49" i="1"/>
  <c r="V49" i="1" s="1"/>
  <c r="U52" i="1"/>
  <c r="S32" i="1"/>
  <c r="S22" i="1"/>
  <c r="U49" i="1"/>
  <c r="U39" i="1"/>
  <c r="T43" i="1"/>
  <c r="V43" i="1" s="1"/>
  <c r="U32" i="1"/>
  <c r="T14" i="1"/>
  <c r="V14" i="1" s="1"/>
  <c r="U22" i="1"/>
  <c r="U14" i="1"/>
  <c r="U29" i="1"/>
  <c r="S40" i="1"/>
  <c r="U26" i="1"/>
  <c r="T30" i="1"/>
  <c r="V30" i="1" s="1"/>
  <c r="U40" i="1"/>
  <c r="U30" i="1"/>
  <c r="T34" i="1"/>
  <c r="V34" i="1" s="1"/>
  <c r="U27" i="1"/>
  <c r="T16" i="1"/>
  <c r="V16" i="1" s="1"/>
  <c r="U17" i="1"/>
  <c r="S41" i="1"/>
  <c r="S35" i="1"/>
  <c r="O55" i="1"/>
  <c r="T39" i="1"/>
  <c r="V39" i="1" s="1"/>
  <c r="U15" i="1"/>
  <c r="T31" i="1"/>
  <c r="V31" i="1" s="1"/>
  <c r="U37" i="1"/>
  <c r="T41" i="1"/>
  <c r="V41" i="1" s="1"/>
  <c r="T15" i="1"/>
  <c r="V15" i="1" s="1"/>
  <c r="S36" i="1"/>
  <c r="U20" i="1"/>
  <c r="U31" i="1"/>
  <c r="S17" i="1"/>
  <c r="S46" i="1"/>
  <c r="T37" i="1"/>
  <c r="V37" i="1" s="1"/>
  <c r="T29" i="1"/>
  <c r="V29" i="1" s="1"/>
  <c r="S34" i="1"/>
  <c r="T19" i="1"/>
  <c r="V19" i="1" s="1"/>
  <c r="T32" i="1"/>
  <c r="V32" i="1" s="1"/>
  <c r="T38" i="1"/>
  <c r="V38" i="1" s="1"/>
  <c r="T17" i="1"/>
  <c r="V17" i="1" s="1"/>
  <c r="S15" i="1"/>
  <c r="T28" i="1"/>
  <c r="V28" i="1" s="1"/>
  <c r="S33" i="1"/>
  <c r="U45" i="1"/>
  <c r="U43" i="1"/>
  <c r="L55" i="1"/>
  <c r="T18" i="1"/>
  <c r="V18" i="1" s="1"/>
  <c r="U28" i="1"/>
  <c r="U33" i="1"/>
  <c r="U41" i="1"/>
  <c r="T50" i="1"/>
  <c r="V50" i="1" s="1"/>
  <c r="U34" i="1"/>
  <c r="T26" i="1"/>
  <c r="V26" i="1" s="1"/>
  <c r="S43" i="1"/>
  <c r="P55" i="1"/>
  <c r="T45" i="1"/>
  <c r="V45" i="1" s="1"/>
  <c r="U18" i="1"/>
  <c r="U36" i="1"/>
  <c r="S39" i="1"/>
  <c r="U50" i="1"/>
  <c r="T46" i="1"/>
  <c r="V46" i="1" s="1"/>
  <c r="T36" i="1"/>
  <c r="V36" i="1" s="1"/>
  <c r="S14" i="1"/>
  <c r="S16" i="1"/>
  <c r="S27" i="1"/>
  <c r="S49" i="1"/>
  <c r="T22" i="1"/>
  <c r="V22" i="1" s="1"/>
  <c r="T35" i="1"/>
  <c r="V35" i="1" s="1"/>
  <c r="S50" i="1"/>
  <c r="S26" i="1"/>
  <c r="S28" i="1"/>
  <c r="S29" i="1"/>
  <c r="S18" i="1"/>
  <c r="T33" i="1"/>
  <c r="V33" i="1" s="1"/>
  <c r="T40" i="1"/>
  <c r="V40" i="1" s="1"/>
  <c r="T20" i="1"/>
  <c r="V20" i="1" s="1"/>
  <c r="T42" i="1"/>
  <c r="V42" i="1" s="1"/>
  <c r="S53" i="1"/>
  <c r="S52" i="1"/>
  <c r="S31" i="1"/>
  <c r="S38" i="1"/>
  <c r="S30" i="1"/>
  <c r="S37" i="1"/>
  <c r="S45" i="1"/>
  <c r="S55" i="1" l="1"/>
  <c r="U55" i="1"/>
  <c r="T55" i="1"/>
  <c r="V55" i="1"/>
</calcChain>
</file>

<file path=xl/sharedStrings.xml><?xml version="1.0" encoding="utf-8"?>
<sst xmlns="http://schemas.openxmlformats.org/spreadsheetml/2006/main" count="277" uniqueCount="141">
  <si>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</si>
  <si>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</si>
  <si>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</si>
  <si>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</si>
  <si>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</si>
  <si>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</si>
  <si>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</si>
  <si>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</si>
  <si>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</si>
  <si>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</si>
  <si>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</si>
  <si>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</si>
  <si>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</si>
  <si>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</si>
  <si>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</si>
  <si>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</si>
  <si>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</si>
  <si>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</si>
  <si>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</si>
  <si>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</si>
  <si>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</si>
  <si>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</si>
  <si>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</si>
  <si>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</si>
  <si>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</si>
  <si>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</si>
  <si>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</si>
  <si>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</si>
  <si>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</si>
  <si>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</si>
  <si>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</si>
  <si>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</si>
  <si>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</si>
  <si>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</si>
  <si>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</si>
  <si>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</si>
  <si>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</si>
  <si>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</si>
  <si>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</si>
  <si>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</si>
  <si>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</si>
  <si>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</si>
  <si>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</si>
  <si>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</si>
  <si>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</si>
  <si>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</si>
  <si>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</si>
  <si>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</si>
  <si>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</si>
  <si>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</si>
  <si>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</si>
  <si>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</si>
  <si>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</si>
  <si>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</si>
  <si>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</si>
  <si>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</si>
  <si>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</si>
  <si>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</si>
  <si>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</si>
  <si>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</si>
  <si>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</si>
  <si>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</si>
  <si>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</si>
  <si>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</si>
  <si>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</si>
  <si>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</si>
  <si>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</si>
  <si>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</si>
  <si>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</si>
  <si>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</si>
  <si>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</si>
  <si>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</si>
  <si>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</si>
  <si>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</si>
  <si>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</si>
  <si>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</si>
  <si>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</si>
  <si>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</si>
  <si>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</si>
  <si>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</si>
  <si>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Luis Manuel Quiñones Rodriguez</t>
  </si>
  <si>
    <t>Analista Financiero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</si>
  <si>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</si>
  <si>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</si>
  <si>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</si>
  <si>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</si>
  <si>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</si>
  <si>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</si>
  <si>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</si>
  <si>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</si>
  <si>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</si>
  <si>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</si>
  <si>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</si>
  <si>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</si>
  <si>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</si>
  <si>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</si>
  <si>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</si>
  <si>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</si>
  <si>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</si>
  <si>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</si>
  <si>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</si>
  <si>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</si>
  <si>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</si>
  <si>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</si>
  <si>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</si>
  <si>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</si>
  <si>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</si>
  <si>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</si>
  <si>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</si>
  <si>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</si>
  <si>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</si>
  <si>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</si>
  <si>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</si>
  <si>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</si>
  <si>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</si>
  <si>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</si>
  <si>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</si>
  <si>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</si>
  <si>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NOVIEMBRE 2024</t>
  </si>
  <si>
    <t>Deyanira Guerrero Ruiz</t>
  </si>
  <si>
    <t>Encargada de Recursos Humanos</t>
  </si>
  <si>
    <t>Elis Genaro Inoa Brito</t>
  </si>
  <si>
    <t>Seccion de Transportacion</t>
  </si>
  <si>
    <t>Encargado de Transportacion</t>
  </si>
  <si>
    <t>Yoni Roberto Carpio</t>
  </si>
  <si>
    <t>Division Juridica</t>
  </si>
  <si>
    <t>Encargado de la Division Juridica</t>
  </si>
  <si>
    <t>Santa Marte Javier</t>
  </si>
  <si>
    <t>Encargada del Departamento de Comunicaciones</t>
  </si>
  <si>
    <t>Fior Daliza Esther Martinez Montas</t>
  </si>
  <si>
    <t>Sagrario Ercira Cuevas Cabrera de Calderon</t>
  </si>
  <si>
    <t>Rafael Arturo Arias Garcia</t>
  </si>
  <si>
    <t>Division de Presupuesto</t>
  </si>
  <si>
    <t>Analista de Presupuesto</t>
  </si>
  <si>
    <t>Claudy Romery Coats Roque</t>
  </si>
  <si>
    <t>Division de Registro, Control y Nomina</t>
  </si>
  <si>
    <t>Tecnico de Contabilidad</t>
  </si>
  <si>
    <t>Tecnico De Nomina</t>
  </si>
  <si>
    <t xml:space="preserve">Departamento de Comunicaciones </t>
  </si>
  <si>
    <t>Division de Compras Y Contrataciones</t>
  </si>
  <si>
    <t>TOTAL DE EMPLEADOS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</si>
</sst>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13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20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1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19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2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9" fillId="2" borderId="8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left"/>
    </xf>
    <xf numFmtId="4" fontId="9" fillId="2" borderId="17" xfId="0" applyNumberFormat="1" applyFont="1" applyFill="1" applyBorder="1" applyAlignment="1">
      <alignment horizontal="center"/>
    </xf>
    <xf numFmtId="0" fontId="9" fillId="2" borderId="15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747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topLeftCell="B41" zoomScaleNormal="100" workbookViewId="0">
      <selection activeCell="B48" sqref="B48"/>
    </sheetView>
  </sheetViews>
  <sheetFormatPr baseColWidth="10" defaultColWidth="14.44140625" defaultRowHeight="14.4" x14ac:dyDescent="0.3"/>
  <cols>
    <col min="1" max="1" width="4.44140625" style="3" customWidth="1"/>
    <col min="2" max="2" width="48.33203125" style="3" customWidth="1"/>
    <col min="3" max="3" width="46.44140625" style="3" customWidth="1"/>
    <col min="4" max="4" width="51.6640625" style="3" customWidth="1"/>
    <col min="5" max="5" width="14.109375" style="3" customWidth="1"/>
    <col min="6" max="6" width="14.77734375" style="3" customWidth="1"/>
    <col min="7" max="7" width="14.21875" style="3" customWidth="1"/>
    <col min="8" max="8" width="17.7773437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88" t="s">
        <v>0</v>
      </c>
      <c r="H8" s="88"/>
      <c r="I8" s="88"/>
      <c r="J8" s="88"/>
      <c r="K8" s="88"/>
      <c r="L8" s="88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89" t="s">
        <v>118</v>
      </c>
      <c r="H9" s="89"/>
      <c r="I9" s="89"/>
      <c r="J9" s="89"/>
      <c r="K9" s="89"/>
      <c r="L9" s="89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75"/>
      <c r="B11" s="75"/>
      <c r="C11" s="9"/>
      <c r="D11" s="75"/>
      <c r="E11" s="75"/>
      <c r="F11" s="75"/>
      <c r="G11" s="75"/>
      <c r="H11" s="75"/>
      <c r="I11" s="90" t="s">
        <v>1</v>
      </c>
      <c r="J11" s="75"/>
      <c r="K11" s="74"/>
      <c r="L11" s="74"/>
      <c r="M11" s="80" t="s">
        <v>2</v>
      </c>
      <c r="N11" s="82"/>
      <c r="O11" s="90" t="s">
        <v>3</v>
      </c>
      <c r="P11" s="93" t="s">
        <v>4</v>
      </c>
      <c r="Q11" s="94"/>
      <c r="R11" s="87"/>
      <c r="S11" s="75"/>
      <c r="T11" s="80" t="s">
        <v>5</v>
      </c>
      <c r="U11" s="81"/>
      <c r="V11" s="81"/>
      <c r="W11" s="81"/>
      <c r="X11" s="82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1"/>
      <c r="J12" s="11"/>
      <c r="K12" s="13"/>
      <c r="L12" s="13"/>
      <c r="M12" s="83"/>
      <c r="N12" s="85"/>
      <c r="O12" s="92"/>
      <c r="P12" s="86" t="s">
        <v>6</v>
      </c>
      <c r="Q12" s="87"/>
      <c r="R12" s="14" t="s">
        <v>7</v>
      </c>
      <c r="S12" s="15"/>
      <c r="T12" s="83"/>
      <c r="U12" s="84"/>
      <c r="V12" s="84"/>
      <c r="W12" s="84"/>
      <c r="X12" s="85"/>
      <c r="Y12" s="10"/>
      <c r="Z12" s="10"/>
      <c r="AA12" s="10"/>
      <c r="AB12" s="10"/>
    </row>
    <row r="13" spans="1:28" ht="39.75" customHeight="1" x14ac:dyDescent="0.3">
      <c r="A13" s="75" t="s">
        <v>8</v>
      </c>
      <c r="B13" s="75" t="s">
        <v>9</v>
      </c>
      <c r="C13" s="75" t="s">
        <v>10</v>
      </c>
      <c r="D13" s="75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2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45383</v>
      </c>
      <c r="G14" s="21">
        <v>45566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" si="0">H14*2.87%</f>
        <v>861</v>
      </c>
      <c r="N14" s="28">
        <f t="shared" ref="N14" si="1">H14*7.1%</f>
        <v>2130</v>
      </c>
      <c r="O14" s="28">
        <v>360</v>
      </c>
      <c r="P14" s="28">
        <f t="shared" ref="P14" si="2">H14*3.04%</f>
        <v>912</v>
      </c>
      <c r="Q14" s="23">
        <f t="shared" ref="Q14" si="3">H14*7.09%</f>
        <v>2127</v>
      </c>
      <c r="R14" s="28">
        <v>786</v>
      </c>
      <c r="S14" s="27">
        <f t="shared" ref="S14" si="4">M14+P14</f>
        <v>1773</v>
      </c>
      <c r="T14" s="28">
        <f t="shared" ref="T14" si="5">J14+M14+P14+I14+R14+L14</f>
        <v>2584</v>
      </c>
      <c r="U14" s="28">
        <f t="shared" ref="U14" si="6">N14+O14+Q14</f>
        <v>4617</v>
      </c>
      <c r="V14" s="28">
        <f t="shared" ref="V14" si="7">H14-T14</f>
        <v>27416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45383</v>
      </c>
      <c r="G15" s="21">
        <v>45566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>H15*2.87%</f>
        <v>1435</v>
      </c>
      <c r="N15" s="28">
        <f>H15*7.1%</f>
        <v>3549.9999999999995</v>
      </c>
      <c r="O15" s="28">
        <f>H15*1.2%</f>
        <v>600</v>
      </c>
      <c r="P15" s="28">
        <f>H15*3.04%</f>
        <v>1520</v>
      </c>
      <c r="Q15" s="23">
        <f>H15*7.09%</f>
        <v>3545.0000000000005</v>
      </c>
      <c r="R15" s="33">
        <v>0</v>
      </c>
      <c r="S15" s="27">
        <f>M15+P15</f>
        <v>2955</v>
      </c>
      <c r="T15" s="28">
        <f>J15+M15+P15+I15+R15+L15</f>
        <v>4834</v>
      </c>
      <c r="U15" s="28">
        <f>N15+O15+Q15</f>
        <v>7695</v>
      </c>
      <c r="V15" s="28">
        <f>H15-T15</f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125</v>
      </c>
      <c r="D16" s="19" t="s">
        <v>41</v>
      </c>
      <c r="E16" s="20" t="s">
        <v>34</v>
      </c>
      <c r="F16" s="21">
        <v>45444</v>
      </c>
      <c r="G16" s="21">
        <v>45627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>H16*2.87%</f>
        <v>1320.2</v>
      </c>
      <c r="N16" s="28">
        <f>H16*7.1%</f>
        <v>3265.9999999999995</v>
      </c>
      <c r="O16" s="28">
        <v>552</v>
      </c>
      <c r="P16" s="28">
        <f>H16*3.04%</f>
        <v>1398.4</v>
      </c>
      <c r="Q16" s="23">
        <f>H16*7.09%</f>
        <v>3261.4</v>
      </c>
      <c r="R16" s="33">
        <v>0</v>
      </c>
      <c r="S16" s="27">
        <f>M16+P16</f>
        <v>2718.6000000000004</v>
      </c>
      <c r="T16" s="28">
        <f>J16+M16+P16+I16+R16+L16</f>
        <v>4033.0600000000004</v>
      </c>
      <c r="U16" s="28">
        <f>N16+O16+Q16</f>
        <v>7079.4</v>
      </c>
      <c r="V16" s="28">
        <f>H16-T16</f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18" t="s">
        <v>42</v>
      </c>
      <c r="C17" s="18" t="s">
        <v>43</v>
      </c>
      <c r="D17" s="19" t="s">
        <v>44</v>
      </c>
      <c r="E17" s="20" t="s">
        <v>34</v>
      </c>
      <c r="F17" s="21">
        <v>45444</v>
      </c>
      <c r="G17" s="21">
        <v>45627</v>
      </c>
      <c r="H17" s="30">
        <v>45000</v>
      </c>
      <c r="I17" s="23">
        <v>1148.33</v>
      </c>
      <c r="J17" s="31">
        <v>25</v>
      </c>
      <c r="K17" s="32">
        <v>0</v>
      </c>
      <c r="L17" s="26">
        <v>0</v>
      </c>
      <c r="M17" s="27">
        <f>H17*2.87%</f>
        <v>1291.5</v>
      </c>
      <c r="N17" s="28">
        <f>H17*7.1%</f>
        <v>3194.9999999999995</v>
      </c>
      <c r="O17" s="28">
        <v>540</v>
      </c>
      <c r="P17" s="28">
        <f>H17*3.04%</f>
        <v>1368</v>
      </c>
      <c r="Q17" s="23">
        <f>H17*7.09%</f>
        <v>3190.5</v>
      </c>
      <c r="R17" s="31">
        <v>0</v>
      </c>
      <c r="S17" s="27">
        <f>M17+P17</f>
        <v>2659.5</v>
      </c>
      <c r="T17" s="28">
        <f>J17+M17+P17+I17+R17+L17</f>
        <v>3832.83</v>
      </c>
      <c r="U17" s="28">
        <f>N17+O17+Q17</f>
        <v>6925.5</v>
      </c>
      <c r="V17" s="28">
        <f>H17-T17</f>
        <v>41167.17</v>
      </c>
      <c r="W17" s="34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45</v>
      </c>
      <c r="C18" s="18" t="s">
        <v>46</v>
      </c>
      <c r="D18" s="19" t="s">
        <v>47</v>
      </c>
      <c r="E18" s="20" t="s">
        <v>34</v>
      </c>
      <c r="F18" s="21">
        <v>45444</v>
      </c>
      <c r="G18" s="21">
        <v>45627</v>
      </c>
      <c r="H18" s="30">
        <v>50000</v>
      </c>
      <c r="I18" s="23">
        <v>1854</v>
      </c>
      <c r="J18" s="31">
        <v>25</v>
      </c>
      <c r="K18" s="32">
        <v>0</v>
      </c>
      <c r="L18" s="26">
        <v>0</v>
      </c>
      <c r="M18" s="27">
        <f>H18*2.87%</f>
        <v>1435</v>
      </c>
      <c r="N18" s="28">
        <f>H18*7.1%</f>
        <v>3549.9999999999995</v>
      </c>
      <c r="O18" s="28">
        <f>H18*1.2%</f>
        <v>600</v>
      </c>
      <c r="P18" s="28">
        <f>H18*3.04%</f>
        <v>1520</v>
      </c>
      <c r="Q18" s="23">
        <f>H18*7.09%</f>
        <v>3545.0000000000005</v>
      </c>
      <c r="R18" s="33">
        <v>0</v>
      </c>
      <c r="S18" s="27">
        <f>M18+P18</f>
        <v>2955</v>
      </c>
      <c r="T18" s="28">
        <f>J18+M18+P18+I18+R18+L18</f>
        <v>4834</v>
      </c>
      <c r="U18" s="28">
        <f>N18+O18+Q18</f>
        <v>7695</v>
      </c>
      <c r="V18" s="28">
        <f>H18-T18</f>
        <v>45166</v>
      </c>
      <c r="W18" s="34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48</v>
      </c>
      <c r="C19" s="18" t="s">
        <v>46</v>
      </c>
      <c r="D19" s="19" t="s">
        <v>49</v>
      </c>
      <c r="E19" s="20" t="s">
        <v>34</v>
      </c>
      <c r="F19" s="21">
        <v>45444</v>
      </c>
      <c r="G19" s="21">
        <v>45627</v>
      </c>
      <c r="H19" s="30">
        <v>90000</v>
      </c>
      <c r="I19" s="23">
        <v>9753.1200000000008</v>
      </c>
      <c r="J19" s="31">
        <v>25</v>
      </c>
      <c r="K19" s="32">
        <v>0</v>
      </c>
      <c r="L19" s="26">
        <v>0</v>
      </c>
      <c r="M19" s="27">
        <f>H19*2.87%</f>
        <v>2583</v>
      </c>
      <c r="N19" s="28">
        <f>H19*7.1%</f>
        <v>6389.9999999999991</v>
      </c>
      <c r="O19" s="28">
        <v>928.92</v>
      </c>
      <c r="P19" s="28">
        <f>H19*3.04%</f>
        <v>2736</v>
      </c>
      <c r="Q19" s="23">
        <f>H19*7.09%</f>
        <v>6381</v>
      </c>
      <c r="R19" s="31">
        <v>0</v>
      </c>
      <c r="S19" s="27">
        <f>M19+P19</f>
        <v>5319</v>
      </c>
      <c r="T19" s="28">
        <f>J19+M19+P19+I19+R19+L19</f>
        <v>15097.12</v>
      </c>
      <c r="U19" s="28">
        <f>N19+O19+Q19</f>
        <v>13699.919999999998</v>
      </c>
      <c r="V19" s="28">
        <f>H19-T19</f>
        <v>74902.880000000005</v>
      </c>
      <c r="W19" s="34" t="s">
        <v>50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37" t="s">
        <v>51</v>
      </c>
      <c r="C20" s="18" t="s">
        <v>52</v>
      </c>
      <c r="D20" s="19" t="s">
        <v>53</v>
      </c>
      <c r="E20" s="38" t="s">
        <v>34</v>
      </c>
      <c r="F20" s="21">
        <v>45444</v>
      </c>
      <c r="G20" s="21">
        <v>45627</v>
      </c>
      <c r="H20" s="39">
        <v>45000</v>
      </c>
      <c r="I20" s="23">
        <v>1148.33</v>
      </c>
      <c r="J20" s="40">
        <v>25</v>
      </c>
      <c r="K20" s="41">
        <v>0</v>
      </c>
      <c r="L20" s="26">
        <f>1000+300+9412.55</f>
        <v>10712.55</v>
      </c>
      <c r="M20" s="27">
        <f>H20*2.87%</f>
        <v>1291.5</v>
      </c>
      <c r="N20" s="28">
        <f>H20*7.1%</f>
        <v>3194.9999999999995</v>
      </c>
      <c r="O20" s="28">
        <v>540</v>
      </c>
      <c r="P20" s="28">
        <f>H20*3.04%</f>
        <v>1368</v>
      </c>
      <c r="Q20" s="23">
        <f>H20*7.09%</f>
        <v>3190.5</v>
      </c>
      <c r="R20" s="78">
        <v>0</v>
      </c>
      <c r="S20" s="27">
        <f>M20+P20</f>
        <v>2659.5</v>
      </c>
      <c r="T20" s="28">
        <f>J20+M20+P20+I20+R20+L20</f>
        <v>14545.38</v>
      </c>
      <c r="U20" s="28">
        <f>N20+O20+Q20</f>
        <v>6925.5</v>
      </c>
      <c r="V20" s="28">
        <f>H20-T20</f>
        <v>30454.620000000003</v>
      </c>
      <c r="W20" s="17" t="s">
        <v>50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134</v>
      </c>
      <c r="C21" s="36" t="s">
        <v>135</v>
      </c>
      <c r="D21" s="19" t="s">
        <v>136</v>
      </c>
      <c r="E21" s="20" t="s">
        <v>34</v>
      </c>
      <c r="F21" s="21">
        <v>45597</v>
      </c>
      <c r="G21" s="21">
        <v>45778</v>
      </c>
      <c r="H21" s="22">
        <v>46000</v>
      </c>
      <c r="I21" s="23">
        <v>1289.46</v>
      </c>
      <c r="J21" s="24">
        <v>25</v>
      </c>
      <c r="K21" s="32">
        <v>0</v>
      </c>
      <c r="L21" s="26">
        <v>0</v>
      </c>
      <c r="M21" s="27">
        <f>H21*2.87%</f>
        <v>1320.2</v>
      </c>
      <c r="N21" s="28">
        <f>H21*7.1%</f>
        <v>3265.9999999999995</v>
      </c>
      <c r="O21" s="28">
        <v>552</v>
      </c>
      <c r="P21" s="28">
        <f>H21*3.04%</f>
        <v>1398.4</v>
      </c>
      <c r="Q21" s="23">
        <f>H21*7.09%</f>
        <v>3261.4</v>
      </c>
      <c r="R21" s="28">
        <v>0</v>
      </c>
      <c r="S21" s="27">
        <f>M21+P21</f>
        <v>2718.6000000000004</v>
      </c>
      <c r="T21" s="28">
        <f>J21+M21+P21+I21+R21+L21</f>
        <v>4033.0600000000004</v>
      </c>
      <c r="U21" s="28">
        <f>N21+O21+Q21</f>
        <v>7079.4</v>
      </c>
      <c r="V21" s="28">
        <f>H21-T21</f>
        <v>41966.94</v>
      </c>
      <c r="W21" s="17" t="s">
        <v>35</v>
      </c>
      <c r="X21" s="17" t="s">
        <v>36</v>
      </c>
      <c r="Y21" s="29"/>
      <c r="Z21" s="29"/>
      <c r="AA21" s="29"/>
      <c r="AB21" s="29"/>
    </row>
    <row r="22" spans="1:28" ht="15.6" x14ac:dyDescent="0.3">
      <c r="A22" s="17">
        <v>9</v>
      </c>
      <c r="B22" s="43" t="s">
        <v>55</v>
      </c>
      <c r="C22" s="18" t="s">
        <v>56</v>
      </c>
      <c r="D22" s="77" t="s">
        <v>57</v>
      </c>
      <c r="E22" s="20" t="s">
        <v>34</v>
      </c>
      <c r="F22" s="21">
        <v>45444</v>
      </c>
      <c r="G22" s="21">
        <v>45627</v>
      </c>
      <c r="H22" s="44">
        <v>75000</v>
      </c>
      <c r="I22" s="23">
        <v>6309.38</v>
      </c>
      <c r="J22" s="24">
        <v>25</v>
      </c>
      <c r="K22" s="32">
        <v>0</v>
      </c>
      <c r="L22" s="26">
        <f>700+300</f>
        <v>1000</v>
      </c>
      <c r="M22" s="27">
        <f>H22*2.87%</f>
        <v>2152.5</v>
      </c>
      <c r="N22" s="24">
        <f>H22*7.1%</f>
        <v>5324.9999999999991</v>
      </c>
      <c r="O22" s="24">
        <v>900</v>
      </c>
      <c r="P22" s="28">
        <f>H22*3.04%</f>
        <v>2280</v>
      </c>
      <c r="Q22" s="23">
        <f>H22*7.09%</f>
        <v>5317.5</v>
      </c>
      <c r="R22" s="28">
        <v>0</v>
      </c>
      <c r="S22" s="27">
        <f>M22+P22</f>
        <v>4432.5</v>
      </c>
      <c r="T22" s="28">
        <f>J22+M22+P22+I22+R22+L22</f>
        <v>11766.880000000001</v>
      </c>
      <c r="U22" s="28">
        <f>N22+O22+Q22</f>
        <v>11542.5</v>
      </c>
      <c r="V22" s="28">
        <f>H22-T22</f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119</v>
      </c>
      <c r="C23" s="18" t="s">
        <v>72</v>
      </c>
      <c r="D23" s="19" t="s">
        <v>120</v>
      </c>
      <c r="E23" s="20" t="s">
        <v>34</v>
      </c>
      <c r="F23" s="21">
        <v>45566</v>
      </c>
      <c r="G23" s="21">
        <v>45748</v>
      </c>
      <c r="H23" s="22">
        <v>100000</v>
      </c>
      <c r="I23" s="23">
        <v>12105.37</v>
      </c>
      <c r="J23" s="28">
        <v>25</v>
      </c>
      <c r="K23" s="55">
        <v>0</v>
      </c>
      <c r="L23" s="26">
        <v>0</v>
      </c>
      <c r="M23" s="27">
        <f>H23*2.87%</f>
        <v>2870</v>
      </c>
      <c r="N23" s="28">
        <f>H23*7.1%</f>
        <v>7099.9999999999991</v>
      </c>
      <c r="O23" s="28">
        <v>928.92</v>
      </c>
      <c r="P23" s="28">
        <f>H23*3.04%</f>
        <v>3040</v>
      </c>
      <c r="Q23" s="23">
        <f>H23*7.09%</f>
        <v>7090.0000000000009</v>
      </c>
      <c r="R23" s="28">
        <v>0</v>
      </c>
      <c r="S23" s="27">
        <f>M23+P23</f>
        <v>5910</v>
      </c>
      <c r="T23" s="28">
        <f>J23+M23+P23+I23+R23+L23</f>
        <v>18040.370000000003</v>
      </c>
      <c r="U23" s="28">
        <f>N23+O23+Q23</f>
        <v>15118.92</v>
      </c>
      <c r="V23" s="28">
        <f>H23-T23</f>
        <v>81959.63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121</v>
      </c>
      <c r="C24" s="18" t="s">
        <v>122</v>
      </c>
      <c r="D24" s="19" t="s">
        <v>123</v>
      </c>
      <c r="E24" s="20" t="s">
        <v>34</v>
      </c>
      <c r="F24" s="21">
        <v>45597</v>
      </c>
      <c r="G24" s="21">
        <v>45778</v>
      </c>
      <c r="H24" s="22">
        <v>90000</v>
      </c>
      <c r="I24" s="23">
        <v>9753.1200000000008</v>
      </c>
      <c r="J24" s="24">
        <v>25</v>
      </c>
      <c r="K24" s="25">
        <v>0</v>
      </c>
      <c r="L24" s="26">
        <v>0</v>
      </c>
      <c r="M24" s="27">
        <f>H24*2.87%</f>
        <v>2583</v>
      </c>
      <c r="N24" s="28">
        <f>H24*7.1%</f>
        <v>6389.9999999999991</v>
      </c>
      <c r="O24" s="28">
        <v>928.92</v>
      </c>
      <c r="P24" s="28">
        <f>H24*3.04%</f>
        <v>2736</v>
      </c>
      <c r="Q24" s="23">
        <f>H24*7.09%</f>
        <v>6381</v>
      </c>
      <c r="R24" s="24">
        <v>0</v>
      </c>
      <c r="S24" s="27">
        <f>M24+P24</f>
        <v>5319</v>
      </c>
      <c r="T24" s="28">
        <f>J24+M24+P24+I24+R24+L24</f>
        <v>15097.12</v>
      </c>
      <c r="U24" s="28">
        <f>N24+O24+Q24</f>
        <v>13699.919999999998</v>
      </c>
      <c r="V24" s="28">
        <f>H24-T24</f>
        <v>74902.880000000005</v>
      </c>
      <c r="W24" s="17" t="s">
        <v>50</v>
      </c>
      <c r="X24" s="35" t="s">
        <v>36</v>
      </c>
      <c r="Y24" s="29"/>
      <c r="Z24" s="29"/>
      <c r="AA24" s="29"/>
      <c r="AB24" s="29"/>
    </row>
    <row r="25" spans="1:28" ht="19.2" customHeight="1" x14ac:dyDescent="0.3">
      <c r="A25" s="17">
        <v>12</v>
      </c>
      <c r="B25" s="18" t="s">
        <v>129</v>
      </c>
      <c r="C25" s="18" t="s">
        <v>32</v>
      </c>
      <c r="D25" s="42" t="s">
        <v>54</v>
      </c>
      <c r="E25" s="20" t="s">
        <v>34</v>
      </c>
      <c r="F25" s="21">
        <v>45597</v>
      </c>
      <c r="G25" s="21">
        <v>45778</v>
      </c>
      <c r="H25" s="22">
        <v>50000</v>
      </c>
      <c r="I25" s="23">
        <v>1854</v>
      </c>
      <c r="J25" s="24">
        <v>25</v>
      </c>
      <c r="K25" s="25">
        <v>0</v>
      </c>
      <c r="L25" s="26">
        <v>0</v>
      </c>
      <c r="M25" s="27">
        <f>H25*2.87%</f>
        <v>1435</v>
      </c>
      <c r="N25" s="28">
        <f>H25*7.1%</f>
        <v>3549.9999999999995</v>
      </c>
      <c r="O25" s="28">
        <f>H25*1.2%</f>
        <v>600</v>
      </c>
      <c r="P25" s="28">
        <f>H25*3.04%</f>
        <v>1520</v>
      </c>
      <c r="Q25" s="23">
        <f>H25*7.09%</f>
        <v>3545.0000000000005</v>
      </c>
      <c r="R25" s="28">
        <v>0</v>
      </c>
      <c r="S25" s="27">
        <f>M25+P25</f>
        <v>2955</v>
      </c>
      <c r="T25" s="28">
        <f>J25+M25+P25+I25+R25+L25</f>
        <v>4834</v>
      </c>
      <c r="U25" s="28">
        <f>N25+O25+Q25</f>
        <v>7695</v>
      </c>
      <c r="V25" s="28">
        <f>H25-T25</f>
        <v>45166</v>
      </c>
      <c r="W25" s="17" t="s">
        <v>35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18" t="s">
        <v>58</v>
      </c>
      <c r="C26" s="18" t="s">
        <v>59</v>
      </c>
      <c r="D26" s="19" t="s">
        <v>54</v>
      </c>
      <c r="E26" s="20" t="s">
        <v>34</v>
      </c>
      <c r="F26" s="21">
        <v>45566</v>
      </c>
      <c r="G26" s="21">
        <v>45748</v>
      </c>
      <c r="H26" s="39">
        <v>50000</v>
      </c>
      <c r="I26" s="23">
        <v>1854</v>
      </c>
      <c r="J26" s="24">
        <v>25</v>
      </c>
      <c r="K26" s="32">
        <v>0</v>
      </c>
      <c r="L26" s="26">
        <v>0</v>
      </c>
      <c r="M26" s="27">
        <f>H26*2.87%</f>
        <v>1435</v>
      </c>
      <c r="N26" s="28">
        <v>3549.9999999999995</v>
      </c>
      <c r="O26" s="28">
        <f>H26*1.2%</f>
        <v>600</v>
      </c>
      <c r="P26" s="28">
        <f>H26*3.04%</f>
        <v>1520</v>
      </c>
      <c r="Q26" s="23">
        <f>H26*7.09%</f>
        <v>3545.0000000000005</v>
      </c>
      <c r="R26" s="28">
        <v>0</v>
      </c>
      <c r="S26" s="27">
        <f>M26+P26</f>
        <v>2955</v>
      </c>
      <c r="T26" s="28">
        <f>J26+M26+P26+I26+R26+L26</f>
        <v>4834</v>
      </c>
      <c r="U26" s="28">
        <f>N26+O26+Q26</f>
        <v>7695</v>
      </c>
      <c r="V26" s="28">
        <f>H26-T26</f>
        <v>45166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60</v>
      </c>
      <c r="C27" s="45" t="s">
        <v>61</v>
      </c>
      <c r="D27" s="46" t="s">
        <v>62</v>
      </c>
      <c r="E27" s="20" t="s">
        <v>34</v>
      </c>
      <c r="F27" s="21">
        <v>45505</v>
      </c>
      <c r="G27" s="21">
        <v>45689</v>
      </c>
      <c r="H27" s="22">
        <v>50000</v>
      </c>
      <c r="I27" s="23">
        <v>1854</v>
      </c>
      <c r="J27" s="24">
        <v>25</v>
      </c>
      <c r="K27" s="25">
        <v>0</v>
      </c>
      <c r="L27" s="26">
        <v>0</v>
      </c>
      <c r="M27" s="27">
        <f>H27*2.87%</f>
        <v>1435</v>
      </c>
      <c r="N27" s="28">
        <v>3549.9999999999995</v>
      </c>
      <c r="O27" s="28">
        <f>H27*1.2%</f>
        <v>600</v>
      </c>
      <c r="P27" s="28">
        <f>H27*3.04%</f>
        <v>1520</v>
      </c>
      <c r="Q27" s="23">
        <f>H27*7.09%</f>
        <v>3545.0000000000005</v>
      </c>
      <c r="R27" s="28">
        <v>0</v>
      </c>
      <c r="S27" s="27">
        <f>M27+P27</f>
        <v>2955</v>
      </c>
      <c r="T27" s="28">
        <f>J27+M27+P27+I27+R27+L27</f>
        <v>4834</v>
      </c>
      <c r="U27" s="28">
        <f>N27+O27+Q27</f>
        <v>7695</v>
      </c>
      <c r="V27" s="28">
        <f>H27-T27</f>
        <v>45166</v>
      </c>
      <c r="W27" s="17" t="s">
        <v>35</v>
      </c>
      <c r="X27" s="35" t="s">
        <v>36</v>
      </c>
      <c r="Y27" s="29"/>
      <c r="Z27" s="29"/>
      <c r="AA27" s="29"/>
      <c r="AB27" s="29"/>
    </row>
    <row r="28" spans="1:28" ht="15.6" x14ac:dyDescent="0.3">
      <c r="A28" s="17">
        <v>15</v>
      </c>
      <c r="B28" s="43" t="s">
        <v>63</v>
      </c>
      <c r="C28" s="18" t="s">
        <v>64</v>
      </c>
      <c r="D28" s="19" t="s">
        <v>65</v>
      </c>
      <c r="E28" s="20" t="s">
        <v>34</v>
      </c>
      <c r="F28" s="21">
        <v>45444</v>
      </c>
      <c r="G28" s="21">
        <v>45627</v>
      </c>
      <c r="H28" s="44">
        <v>75000</v>
      </c>
      <c r="I28" s="23">
        <v>6309.38</v>
      </c>
      <c r="J28" s="24">
        <v>25</v>
      </c>
      <c r="K28" s="32">
        <v>0</v>
      </c>
      <c r="L28" s="26">
        <f>300+1000+1746</f>
        <v>3046</v>
      </c>
      <c r="M28" s="27">
        <f>H28*2.87%</f>
        <v>2152.5</v>
      </c>
      <c r="N28" s="24">
        <f>H28*7.1%</f>
        <v>5324.9999999999991</v>
      </c>
      <c r="O28" s="24">
        <v>900</v>
      </c>
      <c r="P28" s="28">
        <f>H28*3.04%</f>
        <v>2280</v>
      </c>
      <c r="Q28" s="23">
        <f>H28*7.09%</f>
        <v>5317.5</v>
      </c>
      <c r="R28" s="28">
        <v>0</v>
      </c>
      <c r="S28" s="27">
        <f>M28+P28</f>
        <v>4432.5</v>
      </c>
      <c r="T28" s="28">
        <f>J28+M28+P28+I28+R28+L28</f>
        <v>13812.880000000001</v>
      </c>
      <c r="U28" s="28">
        <f>N28+O28+Q28</f>
        <v>11542.5</v>
      </c>
      <c r="V28" s="28">
        <f>H28-T28</f>
        <v>61187.119999999995</v>
      </c>
      <c r="W28" s="17" t="s">
        <v>50</v>
      </c>
      <c r="X28" s="35" t="s">
        <v>36</v>
      </c>
      <c r="Y28" s="29"/>
      <c r="Z28" s="29"/>
      <c r="AA28" s="29"/>
      <c r="AB28" s="29"/>
    </row>
    <row r="29" spans="1:28" ht="15.6" x14ac:dyDescent="0.3">
      <c r="A29" s="17">
        <v>16</v>
      </c>
      <c r="B29" s="18" t="s">
        <v>66</v>
      </c>
      <c r="C29" s="36" t="s">
        <v>67</v>
      </c>
      <c r="D29" s="19" t="s">
        <v>44</v>
      </c>
      <c r="E29" s="20" t="s">
        <v>34</v>
      </c>
      <c r="F29" s="21">
        <v>45505</v>
      </c>
      <c r="G29" s="21">
        <v>45689</v>
      </c>
      <c r="H29" s="22">
        <v>30000</v>
      </c>
      <c r="I29" s="23">
        <v>0</v>
      </c>
      <c r="J29" s="24">
        <v>25</v>
      </c>
      <c r="K29" s="32">
        <v>0</v>
      </c>
      <c r="L29" s="26">
        <f>500+300</f>
        <v>800</v>
      </c>
      <c r="M29" s="27">
        <f>H29*2.87%</f>
        <v>861</v>
      </c>
      <c r="N29" s="28">
        <f>H29*7.1%</f>
        <v>2130</v>
      </c>
      <c r="O29" s="28">
        <v>360</v>
      </c>
      <c r="P29" s="28">
        <f>H29*3.04%</f>
        <v>912</v>
      </c>
      <c r="Q29" s="23">
        <f>H29*7.09%</f>
        <v>2127</v>
      </c>
      <c r="R29" s="28">
        <v>0</v>
      </c>
      <c r="S29" s="27">
        <f>M29+P29</f>
        <v>1773</v>
      </c>
      <c r="T29" s="28">
        <f>J29+M29+P29+I29+R29+L29</f>
        <v>2598</v>
      </c>
      <c r="U29" s="28">
        <f>N29+O29+Q29</f>
        <v>4617</v>
      </c>
      <c r="V29" s="28">
        <f>H29-T29</f>
        <v>27402</v>
      </c>
      <c r="W29" s="17" t="s">
        <v>50</v>
      </c>
      <c r="X29" s="35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3" t="s">
        <v>68</v>
      </c>
      <c r="C30" s="36" t="s">
        <v>69</v>
      </c>
      <c r="D30" s="47" t="s">
        <v>70</v>
      </c>
      <c r="E30" s="20" t="s">
        <v>34</v>
      </c>
      <c r="F30" s="21">
        <v>45444</v>
      </c>
      <c r="G30" s="21">
        <v>45627</v>
      </c>
      <c r="H30" s="39">
        <v>50000</v>
      </c>
      <c r="I30" s="23">
        <v>1854</v>
      </c>
      <c r="J30" s="28">
        <v>25</v>
      </c>
      <c r="K30" s="25">
        <v>0</v>
      </c>
      <c r="L30" s="26">
        <v>0</v>
      </c>
      <c r="M30" s="27">
        <f>H30*2.87%</f>
        <v>1435</v>
      </c>
      <c r="N30" s="28">
        <f>H30*7.1%</f>
        <v>3549.9999999999995</v>
      </c>
      <c r="O30" s="28">
        <f>H30*1.2%</f>
        <v>600</v>
      </c>
      <c r="P30" s="28">
        <f>H30*3.04%</f>
        <v>1520</v>
      </c>
      <c r="Q30" s="23">
        <f>H30*7.09%</f>
        <v>3545.0000000000005</v>
      </c>
      <c r="R30" s="28">
        <v>0</v>
      </c>
      <c r="S30" s="27">
        <f>M30+P30</f>
        <v>2955</v>
      </c>
      <c r="T30" s="28">
        <f>J30+M30+P30+I30+R30+L30</f>
        <v>4834</v>
      </c>
      <c r="U30" s="28">
        <f>N30+O30+Q30</f>
        <v>7695</v>
      </c>
      <c r="V30" s="28">
        <f>H30-T30</f>
        <v>45166</v>
      </c>
      <c r="W30" s="17" t="s">
        <v>50</v>
      </c>
      <c r="X30" s="35" t="s">
        <v>36</v>
      </c>
      <c r="Y30" s="29"/>
      <c r="Z30" s="29"/>
      <c r="AA30" s="29"/>
      <c r="AB30" s="29"/>
    </row>
    <row r="31" spans="1:28" ht="17.25" customHeight="1" x14ac:dyDescent="0.3">
      <c r="A31" s="17">
        <v>18</v>
      </c>
      <c r="B31" s="18" t="s">
        <v>71</v>
      </c>
      <c r="C31" s="18" t="s">
        <v>83</v>
      </c>
      <c r="D31" s="42" t="s">
        <v>33</v>
      </c>
      <c r="E31" s="20" t="s">
        <v>34</v>
      </c>
      <c r="F31" s="21">
        <v>45444</v>
      </c>
      <c r="G31" s="21">
        <v>45627</v>
      </c>
      <c r="H31" s="39">
        <v>46000</v>
      </c>
      <c r="I31" s="23">
        <v>1289.46</v>
      </c>
      <c r="J31" s="24">
        <v>25</v>
      </c>
      <c r="K31" s="25">
        <v>0</v>
      </c>
      <c r="L31" s="26">
        <v>0</v>
      </c>
      <c r="M31" s="27">
        <f>H31*2.87%</f>
        <v>1320.2</v>
      </c>
      <c r="N31" s="28">
        <f>H31*7.1%</f>
        <v>3265.9999999999995</v>
      </c>
      <c r="O31" s="28">
        <f>H31*1.2%</f>
        <v>552</v>
      </c>
      <c r="P31" s="28">
        <f>H31*3.04%</f>
        <v>1398.4</v>
      </c>
      <c r="Q31" s="23">
        <f>H31*7.09%</f>
        <v>3261.4</v>
      </c>
      <c r="R31" s="28">
        <v>0</v>
      </c>
      <c r="S31" s="27">
        <f>M31+P31</f>
        <v>2718.6000000000004</v>
      </c>
      <c r="T31" s="28">
        <f>J31+M31+P31+I31+R31+L31</f>
        <v>4033.0600000000004</v>
      </c>
      <c r="U31" s="28">
        <f>N31+O31+Q31</f>
        <v>7079.4</v>
      </c>
      <c r="V31" s="28">
        <f>H31-T31</f>
        <v>41966.94</v>
      </c>
      <c r="W31" s="17" t="s">
        <v>35</v>
      </c>
      <c r="X31" s="17" t="s">
        <v>36</v>
      </c>
      <c r="Y31" s="29"/>
      <c r="Z31" s="29"/>
      <c r="AA31" s="29"/>
      <c r="AB31" s="29"/>
    </row>
    <row r="32" spans="1:28" ht="15.75" customHeight="1" x14ac:dyDescent="0.3">
      <c r="A32" s="17">
        <v>19</v>
      </c>
      <c r="B32" s="43" t="s">
        <v>73</v>
      </c>
      <c r="C32" s="18" t="s">
        <v>139</v>
      </c>
      <c r="D32" s="19" t="s">
        <v>75</v>
      </c>
      <c r="E32" s="20" t="s">
        <v>34</v>
      </c>
      <c r="F32" s="21">
        <v>45444</v>
      </c>
      <c r="G32" s="21">
        <v>45627</v>
      </c>
      <c r="H32" s="48">
        <v>40000</v>
      </c>
      <c r="I32" s="23">
        <v>442.65</v>
      </c>
      <c r="J32" s="33">
        <v>25</v>
      </c>
      <c r="K32" s="32">
        <v>0</v>
      </c>
      <c r="L32" s="26">
        <v>0</v>
      </c>
      <c r="M32" s="27">
        <f>H32*2.87%</f>
        <v>1148</v>
      </c>
      <c r="N32" s="28">
        <f>H32*7.1%</f>
        <v>2839.9999999999995</v>
      </c>
      <c r="O32" s="28">
        <f>H32*1.2%</f>
        <v>480</v>
      </c>
      <c r="P32" s="28">
        <f>H32*3.04%</f>
        <v>1216</v>
      </c>
      <c r="Q32" s="23">
        <f>H32*7.09%</f>
        <v>2836</v>
      </c>
      <c r="R32" s="33">
        <v>0</v>
      </c>
      <c r="S32" s="27">
        <f>M32+P32</f>
        <v>2364</v>
      </c>
      <c r="T32" s="28">
        <f>J32+M32+P32+I32+R32+L32</f>
        <v>2831.65</v>
      </c>
      <c r="U32" s="28">
        <f>N32+O32+Q32</f>
        <v>6156</v>
      </c>
      <c r="V32" s="28">
        <f>H32-T32</f>
        <v>37168.35</v>
      </c>
      <c r="W32" s="34" t="s">
        <v>35</v>
      </c>
      <c r="X32" s="49" t="s">
        <v>36</v>
      </c>
      <c r="Y32" s="29"/>
      <c r="Z32" s="29"/>
      <c r="AA32" s="29"/>
      <c r="AB32" s="29"/>
    </row>
    <row r="33" spans="1:28" ht="17.25" customHeight="1" x14ac:dyDescent="0.3">
      <c r="A33" s="17">
        <v>20</v>
      </c>
      <c r="B33" s="43" t="s">
        <v>76</v>
      </c>
      <c r="C33" s="18" t="s">
        <v>77</v>
      </c>
      <c r="D33" s="19" t="s">
        <v>78</v>
      </c>
      <c r="E33" s="20" t="s">
        <v>34</v>
      </c>
      <c r="F33" s="21">
        <v>45444</v>
      </c>
      <c r="G33" s="21">
        <v>45627</v>
      </c>
      <c r="H33" s="39">
        <v>65000</v>
      </c>
      <c r="I33" s="23">
        <v>4427.58</v>
      </c>
      <c r="J33" s="28">
        <v>25</v>
      </c>
      <c r="K33" s="32">
        <v>0</v>
      </c>
      <c r="L33" s="26">
        <v>0</v>
      </c>
      <c r="M33" s="27">
        <f>H33*2.87%</f>
        <v>1865.5</v>
      </c>
      <c r="N33" s="28">
        <f>H33*7.1%</f>
        <v>4615</v>
      </c>
      <c r="O33" s="28">
        <v>780</v>
      </c>
      <c r="P33" s="28">
        <f>H33*3.04%</f>
        <v>1976</v>
      </c>
      <c r="Q33" s="23">
        <f>H33*7.09%</f>
        <v>4608.5</v>
      </c>
      <c r="R33" s="28">
        <v>0</v>
      </c>
      <c r="S33" s="27">
        <f>M33+P33</f>
        <v>3841.5</v>
      </c>
      <c r="T33" s="28">
        <f>J33+M33+P33+I33+R33+L33</f>
        <v>8294.08</v>
      </c>
      <c r="U33" s="28">
        <f>N33+O33+Q33</f>
        <v>10003.5</v>
      </c>
      <c r="V33" s="28">
        <f>H33-T33</f>
        <v>56705.919999999998</v>
      </c>
      <c r="W33" s="17" t="s">
        <v>50</v>
      </c>
      <c r="X33" s="49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79</v>
      </c>
      <c r="C34" s="18" t="s">
        <v>135</v>
      </c>
      <c r="D34" s="19" t="s">
        <v>137</v>
      </c>
      <c r="E34" s="20" t="s">
        <v>34</v>
      </c>
      <c r="F34" s="21">
        <v>45505</v>
      </c>
      <c r="G34" s="21">
        <v>45689</v>
      </c>
      <c r="H34" s="39">
        <v>40000</v>
      </c>
      <c r="I34" s="23">
        <v>442.65</v>
      </c>
      <c r="J34" s="24">
        <v>25</v>
      </c>
      <c r="K34" s="25">
        <v>0</v>
      </c>
      <c r="L34" s="26">
        <v>0</v>
      </c>
      <c r="M34" s="27">
        <f>H34*2.87%</f>
        <v>1148</v>
      </c>
      <c r="N34" s="27">
        <f>H34*7.1%</f>
        <v>2839.9999999999995</v>
      </c>
      <c r="O34" s="28">
        <f>H34*1.2%</f>
        <v>480</v>
      </c>
      <c r="P34" s="28">
        <f>H34*3.04%</f>
        <v>1216</v>
      </c>
      <c r="Q34" s="23">
        <f>H34*7.09%</f>
        <v>2836</v>
      </c>
      <c r="R34" s="24">
        <v>0</v>
      </c>
      <c r="S34" s="27">
        <f>M34+P34</f>
        <v>2364</v>
      </c>
      <c r="T34" s="28">
        <f>J34+M34+P34+I34+R34+L34</f>
        <v>2831.65</v>
      </c>
      <c r="U34" s="28">
        <f>N34+O34+Q34</f>
        <v>6156</v>
      </c>
      <c r="V34" s="28">
        <f>H34-T34</f>
        <v>37168.35</v>
      </c>
      <c r="W34" s="17" t="s">
        <v>35</v>
      </c>
      <c r="X34" s="17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80</v>
      </c>
      <c r="C35" s="18" t="s">
        <v>32</v>
      </c>
      <c r="D35" s="19" t="s">
        <v>81</v>
      </c>
      <c r="E35" s="20" t="s">
        <v>34</v>
      </c>
      <c r="F35" s="21">
        <v>45444</v>
      </c>
      <c r="G35" s="21">
        <v>45627</v>
      </c>
      <c r="H35" s="39">
        <v>50000</v>
      </c>
      <c r="I35" s="23">
        <v>1596.68</v>
      </c>
      <c r="J35" s="24">
        <v>25</v>
      </c>
      <c r="K35" s="25">
        <v>0</v>
      </c>
      <c r="L35" s="26">
        <f>300+1571.51</f>
        <v>1871.51</v>
      </c>
      <c r="M35" s="27">
        <f>H35*2.87%</f>
        <v>1435</v>
      </c>
      <c r="N35" s="27">
        <f>H35*7.1%</f>
        <v>3549.9999999999995</v>
      </c>
      <c r="O35" s="28">
        <f>H35*1.2%</f>
        <v>600</v>
      </c>
      <c r="P35" s="28">
        <f>H35*3.04%</f>
        <v>1520</v>
      </c>
      <c r="Q35" s="23">
        <f>H35*7.09%</f>
        <v>3545.0000000000005</v>
      </c>
      <c r="R35" s="28">
        <v>1715.46</v>
      </c>
      <c r="S35" s="27">
        <f>M35+P35</f>
        <v>2955</v>
      </c>
      <c r="T35" s="28">
        <f>J35+M35+P35+I35+R35+L35</f>
        <v>8163.6500000000005</v>
      </c>
      <c r="U35" s="28">
        <f>N35+O35+Q35</f>
        <v>7695</v>
      </c>
      <c r="V35" s="28">
        <f>H35-T35</f>
        <v>41836.35</v>
      </c>
      <c r="W35" s="17" t="s">
        <v>50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82</v>
      </c>
      <c r="C36" s="18" t="s">
        <v>83</v>
      </c>
      <c r="D36" s="19" t="s">
        <v>33</v>
      </c>
      <c r="E36" s="20" t="s">
        <v>34</v>
      </c>
      <c r="F36" s="21">
        <v>45444</v>
      </c>
      <c r="G36" s="21">
        <v>45627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>H36*2.87%</f>
        <v>1176.7</v>
      </c>
      <c r="N36" s="28">
        <f>H36*7.1%</f>
        <v>2910.9999999999995</v>
      </c>
      <c r="O36" s="28">
        <f>H36*1.2%</f>
        <v>492</v>
      </c>
      <c r="P36" s="28">
        <f>H36*3.04%</f>
        <v>1246.4000000000001</v>
      </c>
      <c r="Q36" s="23">
        <f>H36*7.09%</f>
        <v>2906.9</v>
      </c>
      <c r="R36" s="28">
        <v>0</v>
      </c>
      <c r="S36" s="27">
        <f>M36+P36</f>
        <v>2423.1000000000004</v>
      </c>
      <c r="T36" s="28">
        <f>J36+M36+P36+I36+R36+L36</f>
        <v>3031.8900000000003</v>
      </c>
      <c r="U36" s="28">
        <f>N36+O36+Q36</f>
        <v>6309.9</v>
      </c>
      <c r="V36" s="28">
        <f>H36-T36</f>
        <v>37968.11</v>
      </c>
      <c r="W36" s="17" t="s">
        <v>35</v>
      </c>
      <c r="X36" s="49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84</v>
      </c>
      <c r="C37" s="18" t="s">
        <v>138</v>
      </c>
      <c r="D37" s="19" t="s">
        <v>86</v>
      </c>
      <c r="E37" s="20" t="s">
        <v>34</v>
      </c>
      <c r="F37" s="21">
        <v>45444</v>
      </c>
      <c r="G37" s="21">
        <v>45627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1000+1000+9895.62</f>
        <v>11895.62</v>
      </c>
      <c r="M37" s="27">
        <f>H37*2.87%</f>
        <v>1320.2</v>
      </c>
      <c r="N37" s="28">
        <f>H37*7.1%</f>
        <v>3265.9999999999995</v>
      </c>
      <c r="O37" s="28">
        <f>H37*1.2%</f>
        <v>552</v>
      </c>
      <c r="P37" s="28">
        <f>H37*3.04%</f>
        <v>1398.4</v>
      </c>
      <c r="Q37" s="23">
        <f>H37*7.09%</f>
        <v>3261.4</v>
      </c>
      <c r="R37" s="28">
        <v>0</v>
      </c>
      <c r="S37" s="27">
        <f>M37+P37</f>
        <v>2718.6000000000004</v>
      </c>
      <c r="T37" s="28">
        <f>J37+M37+P37+I37+R37+L37</f>
        <v>15928.68</v>
      </c>
      <c r="U37" s="28">
        <f>N37+O37+Q37</f>
        <v>7079.4</v>
      </c>
      <c r="V37" s="28">
        <f>H37-T37</f>
        <v>30071.32</v>
      </c>
      <c r="W37" s="17" t="s">
        <v>50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87</v>
      </c>
      <c r="C38" s="18" t="s">
        <v>32</v>
      </c>
      <c r="D38" s="19" t="s">
        <v>88</v>
      </c>
      <c r="E38" s="20" t="s">
        <v>34</v>
      </c>
      <c r="F38" s="21">
        <v>45566</v>
      </c>
      <c r="G38" s="21">
        <v>45748</v>
      </c>
      <c r="H38" s="22">
        <v>75000</v>
      </c>
      <c r="I38" s="23">
        <v>6309.38</v>
      </c>
      <c r="J38" s="28">
        <v>25</v>
      </c>
      <c r="K38" s="50">
        <v>0</v>
      </c>
      <c r="L38" s="26">
        <f>1700+300+2656</f>
        <v>4656</v>
      </c>
      <c r="M38" s="27">
        <f>H38*2.87%</f>
        <v>2152.5</v>
      </c>
      <c r="N38" s="28">
        <f>H38*7.1%</f>
        <v>5324.9999999999991</v>
      </c>
      <c r="O38" s="24">
        <v>900</v>
      </c>
      <c r="P38" s="28">
        <f>H38*3.04%</f>
        <v>2280</v>
      </c>
      <c r="Q38" s="23">
        <f>H38*7.09%</f>
        <v>5317.5</v>
      </c>
      <c r="R38" s="28">
        <v>0</v>
      </c>
      <c r="S38" s="27">
        <f>M38+P38</f>
        <v>4432.5</v>
      </c>
      <c r="T38" s="28">
        <f>J38+M38+P38+I38+R38+L38</f>
        <v>15422.880000000001</v>
      </c>
      <c r="U38" s="28">
        <f>N38+O38+Q38</f>
        <v>11542.5</v>
      </c>
      <c r="V38" s="28">
        <f>H38-T38</f>
        <v>59577.119999999995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89</v>
      </c>
      <c r="C39" s="36" t="s">
        <v>72</v>
      </c>
      <c r="D39" s="19" t="s">
        <v>90</v>
      </c>
      <c r="E39" s="20" t="s">
        <v>34</v>
      </c>
      <c r="F39" s="21">
        <v>45444</v>
      </c>
      <c r="G39" s="21">
        <v>45627</v>
      </c>
      <c r="H39" s="22">
        <v>60000</v>
      </c>
      <c r="I39" s="23">
        <v>3486.68</v>
      </c>
      <c r="J39" s="28">
        <v>25</v>
      </c>
      <c r="K39" s="50">
        <v>0</v>
      </c>
      <c r="L39" s="26">
        <v>0</v>
      </c>
      <c r="M39" s="27">
        <f>H39*2.87%</f>
        <v>1722</v>
      </c>
      <c r="N39" s="28">
        <f>H39*7.1%</f>
        <v>4260</v>
      </c>
      <c r="O39" s="28">
        <v>720</v>
      </c>
      <c r="P39" s="28">
        <f>H39*3.04%</f>
        <v>1824</v>
      </c>
      <c r="Q39" s="23">
        <f>H39*7.09%</f>
        <v>4254</v>
      </c>
      <c r="R39" s="28">
        <v>0</v>
      </c>
      <c r="S39" s="27">
        <f>M39+P39</f>
        <v>3546</v>
      </c>
      <c r="T39" s="28">
        <f>J39+M39+P39+I39+R39+L39</f>
        <v>7057.68</v>
      </c>
      <c r="U39" s="28">
        <f>N39+O39+Q39</f>
        <v>9234</v>
      </c>
      <c r="V39" s="28">
        <f>H39-T39</f>
        <v>52942.32</v>
      </c>
      <c r="W39" s="17" t="s">
        <v>35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91</v>
      </c>
      <c r="C40" s="36" t="s">
        <v>83</v>
      </c>
      <c r="D40" s="19" t="s">
        <v>92</v>
      </c>
      <c r="E40" s="20" t="s">
        <v>34</v>
      </c>
      <c r="F40" s="21">
        <v>45474</v>
      </c>
      <c r="G40" s="21">
        <v>45658</v>
      </c>
      <c r="H40" s="39">
        <v>50000</v>
      </c>
      <c r="I40" s="23">
        <v>1854</v>
      </c>
      <c r="J40" s="24">
        <v>25</v>
      </c>
      <c r="K40" s="50">
        <v>0</v>
      </c>
      <c r="L40" s="26">
        <v>0</v>
      </c>
      <c r="M40" s="27">
        <f>H40*2.87%</f>
        <v>1435</v>
      </c>
      <c r="N40" s="28">
        <f>H40*7.1%</f>
        <v>3549.9999999999995</v>
      </c>
      <c r="O40" s="28">
        <f>H40*1.2%</f>
        <v>600</v>
      </c>
      <c r="P40" s="28">
        <f>H40*3.04%</f>
        <v>1520</v>
      </c>
      <c r="Q40" s="23">
        <f>H40*7.09%</f>
        <v>3545.0000000000005</v>
      </c>
      <c r="R40" s="28">
        <v>0</v>
      </c>
      <c r="S40" s="27">
        <f>M40+P40</f>
        <v>2955</v>
      </c>
      <c r="T40" s="28">
        <f>J40+M40+P40+I40+R40+L40</f>
        <v>4834</v>
      </c>
      <c r="U40" s="28">
        <f>N40+O40+Q40</f>
        <v>7695</v>
      </c>
      <c r="V40" s="28">
        <f>H40-T40</f>
        <v>45166</v>
      </c>
      <c r="W40" s="17" t="s">
        <v>35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93</v>
      </c>
      <c r="C41" s="18" t="s">
        <v>94</v>
      </c>
      <c r="D41" s="19" t="s">
        <v>95</v>
      </c>
      <c r="E41" s="20" t="s">
        <v>34</v>
      </c>
      <c r="F41" s="21">
        <v>45566</v>
      </c>
      <c r="G41" s="21">
        <v>45748</v>
      </c>
      <c r="H41" s="39">
        <v>45000</v>
      </c>
      <c r="I41" s="23">
        <v>1148.33</v>
      </c>
      <c r="J41" s="24">
        <v>25</v>
      </c>
      <c r="K41" s="25">
        <v>0</v>
      </c>
      <c r="L41" s="26">
        <f>1000+300+4476.07</f>
        <v>5776.07</v>
      </c>
      <c r="M41" s="27">
        <f>H41*2.87%</f>
        <v>1291.5</v>
      </c>
      <c r="N41" s="28">
        <f>H41*7.1%</f>
        <v>3194.9999999999995</v>
      </c>
      <c r="O41" s="28">
        <v>540</v>
      </c>
      <c r="P41" s="28">
        <f>H41*3.04%</f>
        <v>1368</v>
      </c>
      <c r="Q41" s="23">
        <f>H41*7.09%</f>
        <v>3190.5</v>
      </c>
      <c r="R41" s="28">
        <v>0</v>
      </c>
      <c r="S41" s="27">
        <f>M41+P41</f>
        <v>2659.5</v>
      </c>
      <c r="T41" s="28">
        <f>J41+M41+P41+I41+R41+L41</f>
        <v>9608.9</v>
      </c>
      <c r="U41" s="28">
        <f>N41+O41+Q41</f>
        <v>6925.5</v>
      </c>
      <c r="V41" s="28">
        <f>H41-T41</f>
        <v>35391.1</v>
      </c>
      <c r="W41" s="17" t="s">
        <v>35</v>
      </c>
      <c r="X41" s="17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96</v>
      </c>
      <c r="C42" s="36" t="s">
        <v>97</v>
      </c>
      <c r="D42" s="19" t="s">
        <v>98</v>
      </c>
      <c r="E42" s="20" t="s">
        <v>34</v>
      </c>
      <c r="F42" s="21">
        <v>45444</v>
      </c>
      <c r="G42" s="21">
        <v>45627</v>
      </c>
      <c r="H42" s="22">
        <v>65000</v>
      </c>
      <c r="I42" s="23">
        <v>4427.58</v>
      </c>
      <c r="J42" s="28">
        <v>25</v>
      </c>
      <c r="K42" s="50">
        <v>0</v>
      </c>
      <c r="L42" s="26">
        <v>0</v>
      </c>
      <c r="M42" s="27">
        <f>H42*2.87%</f>
        <v>1865.5</v>
      </c>
      <c r="N42" s="28">
        <f>H42*7.1%</f>
        <v>4615</v>
      </c>
      <c r="O42" s="28">
        <v>780</v>
      </c>
      <c r="P42" s="28">
        <f>H42*3.04%</f>
        <v>1976</v>
      </c>
      <c r="Q42" s="23">
        <f>H42*7.09%</f>
        <v>4608.5</v>
      </c>
      <c r="R42" s="28">
        <v>0</v>
      </c>
      <c r="S42" s="27">
        <f>M42+P42</f>
        <v>3841.5</v>
      </c>
      <c r="T42" s="28">
        <f>J42+M42+P42+I42+R42+L42</f>
        <v>8294.08</v>
      </c>
      <c r="U42" s="28">
        <f>N42+O42+Q42</f>
        <v>10003.5</v>
      </c>
      <c r="V42" s="28">
        <f>H42-T42</f>
        <v>56705.919999999998</v>
      </c>
      <c r="W42" s="17" t="s">
        <v>50</v>
      </c>
      <c r="X42" s="35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99</v>
      </c>
      <c r="C43" s="18" t="s">
        <v>74</v>
      </c>
      <c r="D43" s="19" t="s">
        <v>100</v>
      </c>
      <c r="E43" s="20" t="s">
        <v>34</v>
      </c>
      <c r="F43" s="21">
        <v>45566</v>
      </c>
      <c r="G43" s="21">
        <v>45748</v>
      </c>
      <c r="H43" s="48">
        <v>90000</v>
      </c>
      <c r="I43" s="23">
        <v>9753.1200000000008</v>
      </c>
      <c r="J43" s="33">
        <v>25</v>
      </c>
      <c r="K43" s="50">
        <v>0</v>
      </c>
      <c r="L43" s="26">
        <v>0</v>
      </c>
      <c r="M43" s="27">
        <f>H43*2.87%</f>
        <v>2583</v>
      </c>
      <c r="N43" s="28">
        <f>H43*7.1%</f>
        <v>6389.9999999999991</v>
      </c>
      <c r="O43" s="28">
        <v>928.92</v>
      </c>
      <c r="P43" s="28">
        <f>H43*3.04%</f>
        <v>2736</v>
      </c>
      <c r="Q43" s="23">
        <f>H43*7.09%</f>
        <v>6381</v>
      </c>
      <c r="R43" s="33">
        <v>0</v>
      </c>
      <c r="S43" s="27">
        <f>M43+P43</f>
        <v>5319</v>
      </c>
      <c r="T43" s="28">
        <f>J43+M43+P43+I43+R43+L43</f>
        <v>15097.12</v>
      </c>
      <c r="U43" s="28">
        <f>N43+O43+Q43</f>
        <v>13699.919999999998</v>
      </c>
      <c r="V43" s="28">
        <f>H43-T43</f>
        <v>74902.880000000005</v>
      </c>
      <c r="W43" s="34" t="s">
        <v>35</v>
      </c>
      <c r="X43" s="34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43" t="s">
        <v>131</v>
      </c>
      <c r="C44" s="36" t="s">
        <v>132</v>
      </c>
      <c r="D44" s="79" t="s">
        <v>133</v>
      </c>
      <c r="E44" s="20" t="s">
        <v>34</v>
      </c>
      <c r="F44" s="21">
        <v>45597</v>
      </c>
      <c r="G44" s="21">
        <v>45778</v>
      </c>
      <c r="H44" s="39">
        <v>50000</v>
      </c>
      <c r="I44" s="23">
        <v>1854</v>
      </c>
      <c r="J44" s="28">
        <v>25</v>
      </c>
      <c r="K44" s="25">
        <v>0</v>
      </c>
      <c r="L44" s="26">
        <v>0</v>
      </c>
      <c r="M44" s="27">
        <f>H44*2.87%</f>
        <v>1435</v>
      </c>
      <c r="N44" s="28">
        <f>H44*7.1%</f>
        <v>3549.9999999999995</v>
      </c>
      <c r="O44" s="28">
        <f>H44*1.2%</f>
        <v>600</v>
      </c>
      <c r="P44" s="28">
        <f>H44*3.04%</f>
        <v>1520</v>
      </c>
      <c r="Q44" s="23">
        <f>H44*7.09%</f>
        <v>3545.0000000000005</v>
      </c>
      <c r="R44" s="28">
        <v>0</v>
      </c>
      <c r="S44" s="27">
        <f>M44+P44</f>
        <v>2955</v>
      </c>
      <c r="T44" s="28">
        <f>J44+M44+P44+I44+R44+L44</f>
        <v>4834</v>
      </c>
      <c r="U44" s="28">
        <f>N44+O44+Q44</f>
        <v>7695</v>
      </c>
      <c r="V44" s="28">
        <f>H44-T44</f>
        <v>45166</v>
      </c>
      <c r="W44" s="17" t="s">
        <v>50</v>
      </c>
      <c r="X44" s="51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101</v>
      </c>
      <c r="C45" s="18" t="s">
        <v>32</v>
      </c>
      <c r="D45" s="19" t="s">
        <v>102</v>
      </c>
      <c r="E45" s="20" t="s">
        <v>34</v>
      </c>
      <c r="F45" s="21">
        <v>45566</v>
      </c>
      <c r="G45" s="21">
        <v>45748</v>
      </c>
      <c r="H45" s="39">
        <v>100000</v>
      </c>
      <c r="I45" s="23">
        <v>12105.37</v>
      </c>
      <c r="J45" s="28">
        <v>25</v>
      </c>
      <c r="K45" s="50">
        <v>0</v>
      </c>
      <c r="L45" s="26">
        <f>1700+300</f>
        <v>2000</v>
      </c>
      <c r="M45" s="27">
        <f>H45*2.87%</f>
        <v>2870</v>
      </c>
      <c r="N45" s="28">
        <f>H45*7.1%</f>
        <v>7099.9999999999991</v>
      </c>
      <c r="O45" s="28">
        <v>928.92</v>
      </c>
      <c r="P45" s="28">
        <f>H45*3.04%</f>
        <v>3040</v>
      </c>
      <c r="Q45" s="23">
        <f>H45*7.09%</f>
        <v>7090.0000000000009</v>
      </c>
      <c r="R45" s="28">
        <v>0</v>
      </c>
      <c r="S45" s="27">
        <f>M45+P45</f>
        <v>5910</v>
      </c>
      <c r="T45" s="28">
        <f>J45+M45+P45+I45+R45+L45</f>
        <v>20040.370000000003</v>
      </c>
      <c r="U45" s="28">
        <f>N45+O45+Q45</f>
        <v>15118.92</v>
      </c>
      <c r="V45" s="28">
        <f>H45-T45</f>
        <v>79959.63</v>
      </c>
      <c r="W45" s="17" t="s">
        <v>50</v>
      </c>
      <c r="X45" s="76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103</v>
      </c>
      <c r="C46" s="36" t="s">
        <v>104</v>
      </c>
      <c r="D46" s="19" t="s">
        <v>105</v>
      </c>
      <c r="E46" s="20" t="s">
        <v>34</v>
      </c>
      <c r="F46" s="21">
        <v>45444</v>
      </c>
      <c r="G46" s="21">
        <v>45627</v>
      </c>
      <c r="H46" s="39">
        <v>85000</v>
      </c>
      <c r="I46" s="23">
        <v>8576.99</v>
      </c>
      <c r="J46" s="28">
        <v>25</v>
      </c>
      <c r="K46" s="50">
        <v>0</v>
      </c>
      <c r="L46" s="26">
        <f>1000+500</f>
        <v>1500</v>
      </c>
      <c r="M46" s="27">
        <f>H46*2.87%</f>
        <v>2439.5</v>
      </c>
      <c r="N46" s="28">
        <f>H46*7.1%</f>
        <v>6034.9999999999991</v>
      </c>
      <c r="O46" s="24">
        <v>928.92</v>
      </c>
      <c r="P46" s="28">
        <f>H46*3.04%</f>
        <v>2584</v>
      </c>
      <c r="Q46" s="23">
        <f>H46*7.09%</f>
        <v>6026.5</v>
      </c>
      <c r="R46" s="28">
        <v>0</v>
      </c>
      <c r="S46" s="27">
        <f>M46+P46</f>
        <v>5023.5</v>
      </c>
      <c r="T46" s="28">
        <f>J46+M46+P46+I46+R46+L46</f>
        <v>15125.49</v>
      </c>
      <c r="U46" s="28">
        <f>N46+O46+Q46</f>
        <v>12990.419999999998</v>
      </c>
      <c r="V46" s="28">
        <f>H46-T46</f>
        <v>69874.509999999995</v>
      </c>
      <c r="W46" s="17" t="s">
        <v>50</v>
      </c>
      <c r="X46" s="76" t="s">
        <v>36</v>
      </c>
      <c r="Y46" s="29"/>
      <c r="Z46" s="29"/>
      <c r="AA46" s="29"/>
      <c r="AB46" s="29"/>
    </row>
    <row r="47" spans="1:28" ht="15.6" x14ac:dyDescent="0.3">
      <c r="A47" s="17">
        <v>34</v>
      </c>
      <c r="B47" s="18" t="s">
        <v>130</v>
      </c>
      <c r="C47" s="18" t="s">
        <v>32</v>
      </c>
      <c r="D47" s="19" t="s">
        <v>54</v>
      </c>
      <c r="E47" s="20" t="s">
        <v>34</v>
      </c>
      <c r="F47" s="21">
        <v>45597</v>
      </c>
      <c r="G47" s="21">
        <v>45778</v>
      </c>
      <c r="H47" s="22">
        <v>50000</v>
      </c>
      <c r="I47" s="23">
        <v>1854</v>
      </c>
      <c r="J47" s="24">
        <v>25</v>
      </c>
      <c r="K47" s="25">
        <v>0</v>
      </c>
      <c r="L47" s="26">
        <v>0</v>
      </c>
      <c r="M47" s="27">
        <f>H47*2.87%</f>
        <v>1435</v>
      </c>
      <c r="N47" s="28">
        <f>H47*7.1%</f>
        <v>3549.9999999999995</v>
      </c>
      <c r="O47" s="28">
        <f>H47*1.2%</f>
        <v>600</v>
      </c>
      <c r="P47" s="28">
        <f>H47*3.04%</f>
        <v>1520</v>
      </c>
      <c r="Q47" s="23">
        <f>H47*7.09%</f>
        <v>3545.0000000000005</v>
      </c>
      <c r="R47" s="28">
        <v>0</v>
      </c>
      <c r="S47" s="27">
        <f>M47+P47</f>
        <v>2955</v>
      </c>
      <c r="T47" s="28">
        <f>J47+M47+P47+I47+R47+L47</f>
        <v>4834</v>
      </c>
      <c r="U47" s="28">
        <f>N47+O47+Q47</f>
        <v>7695</v>
      </c>
      <c r="V47" s="28">
        <f>H47-T47</f>
        <v>45166</v>
      </c>
      <c r="W47" s="17" t="s">
        <v>35</v>
      </c>
      <c r="X47" s="35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127</v>
      </c>
      <c r="C48" s="18" t="s">
        <v>85</v>
      </c>
      <c r="D48" s="19" t="s">
        <v>128</v>
      </c>
      <c r="E48" s="20" t="s">
        <v>34</v>
      </c>
      <c r="F48" s="21">
        <v>45597</v>
      </c>
      <c r="G48" s="21">
        <v>45778</v>
      </c>
      <c r="H48" s="22">
        <v>90000</v>
      </c>
      <c r="I48" s="23">
        <v>9753.1200000000008</v>
      </c>
      <c r="J48" s="28">
        <v>25</v>
      </c>
      <c r="K48" s="50">
        <v>0</v>
      </c>
      <c r="L48" s="26">
        <v>0</v>
      </c>
      <c r="M48" s="27">
        <f>H48*2.87%</f>
        <v>2583</v>
      </c>
      <c r="N48" s="28">
        <f>H48*7.1%</f>
        <v>6389.9999999999991</v>
      </c>
      <c r="O48" s="28">
        <v>928.92</v>
      </c>
      <c r="P48" s="28">
        <f>H48*3.04%</f>
        <v>2736</v>
      </c>
      <c r="Q48" s="23">
        <f>H48*7.09%</f>
        <v>6381</v>
      </c>
      <c r="R48" s="28">
        <v>0</v>
      </c>
      <c r="S48" s="27">
        <f>M48+P48</f>
        <v>5319</v>
      </c>
      <c r="T48" s="28">
        <f>J48+M48+P48+I48+R48+L48</f>
        <v>15097.12</v>
      </c>
      <c r="U48" s="28">
        <f>N48+O48+Q48</f>
        <v>13699.919999999998</v>
      </c>
      <c r="V48" s="28">
        <f>H48-T48</f>
        <v>74902.880000000005</v>
      </c>
      <c r="W48" s="17" t="s">
        <v>35</v>
      </c>
      <c r="X48" s="17" t="s">
        <v>36</v>
      </c>
      <c r="Y48" s="29"/>
      <c r="Z48" s="29"/>
      <c r="AA48" s="29"/>
      <c r="AB48" s="29"/>
    </row>
    <row r="49" spans="1:28" ht="19.8" customHeight="1" x14ac:dyDescent="0.3">
      <c r="A49" s="17">
        <v>36</v>
      </c>
      <c r="B49" s="43" t="s">
        <v>106</v>
      </c>
      <c r="C49" s="18" t="s">
        <v>74</v>
      </c>
      <c r="D49" s="19" t="s">
        <v>107</v>
      </c>
      <c r="E49" s="20" t="s">
        <v>34</v>
      </c>
      <c r="F49" s="21">
        <v>45444</v>
      </c>
      <c r="G49" s="21">
        <v>45627</v>
      </c>
      <c r="H49" s="52">
        <v>70000</v>
      </c>
      <c r="I49" s="23">
        <v>5368.48</v>
      </c>
      <c r="J49" s="31">
        <v>25</v>
      </c>
      <c r="K49" s="50">
        <v>0</v>
      </c>
      <c r="L49" s="26">
        <v>0</v>
      </c>
      <c r="M49" s="27">
        <f>H49*2.87%</f>
        <v>2009</v>
      </c>
      <c r="N49" s="28">
        <f>H49*7.1%</f>
        <v>4970</v>
      </c>
      <c r="O49" s="53">
        <v>840</v>
      </c>
      <c r="P49" s="28">
        <f>H49*3.04%</f>
        <v>2128</v>
      </c>
      <c r="Q49" s="23">
        <f>H49*7.09%</f>
        <v>4963</v>
      </c>
      <c r="R49" s="31">
        <v>0</v>
      </c>
      <c r="S49" s="27">
        <f>M49+P49</f>
        <v>4137</v>
      </c>
      <c r="T49" s="28">
        <f>J49+M49+P49+I49+R49+L49</f>
        <v>9530.48</v>
      </c>
      <c r="U49" s="28">
        <f>N49+O49+Q49</f>
        <v>10773</v>
      </c>
      <c r="V49" s="28">
        <f>H49-T49</f>
        <v>60469.520000000004</v>
      </c>
      <c r="W49" s="17" t="s">
        <v>35</v>
      </c>
      <c r="X49" s="49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3" t="s">
        <v>108</v>
      </c>
      <c r="C50" s="18" t="s">
        <v>46</v>
      </c>
      <c r="D50" s="19" t="s">
        <v>109</v>
      </c>
      <c r="E50" s="20" t="s">
        <v>34</v>
      </c>
      <c r="F50" s="21">
        <v>45444</v>
      </c>
      <c r="G50" s="21">
        <v>45627</v>
      </c>
      <c r="H50" s="54">
        <v>60000</v>
      </c>
      <c r="I50" s="23">
        <v>3486.68</v>
      </c>
      <c r="J50" s="28">
        <v>25</v>
      </c>
      <c r="K50" s="50">
        <v>0</v>
      </c>
      <c r="L50" s="26">
        <v>0</v>
      </c>
      <c r="M50" s="27">
        <f>H50*2.87%</f>
        <v>1722</v>
      </c>
      <c r="N50" s="28">
        <f>H50*7.1%</f>
        <v>4260</v>
      </c>
      <c r="O50" s="28">
        <v>720</v>
      </c>
      <c r="P50" s="28">
        <f>H50*3.04%</f>
        <v>1824</v>
      </c>
      <c r="Q50" s="23">
        <f>H50*7.09%</f>
        <v>4254</v>
      </c>
      <c r="R50" s="28">
        <v>0</v>
      </c>
      <c r="S50" s="27">
        <f>M50+P50</f>
        <v>3546</v>
      </c>
      <c r="T50" s="28">
        <f>J50+M50+P50+I50+R50+L50</f>
        <v>7057.68</v>
      </c>
      <c r="U50" s="28">
        <f>N50+O50+Q50</f>
        <v>9234</v>
      </c>
      <c r="V50" s="28">
        <f>H50-T50</f>
        <v>52942.32</v>
      </c>
      <c r="W50" s="17" t="s">
        <v>50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18" t="s">
        <v>124</v>
      </c>
      <c r="C51" s="18" t="s">
        <v>125</v>
      </c>
      <c r="D51" s="19" t="s">
        <v>126</v>
      </c>
      <c r="E51" s="20" t="s">
        <v>34</v>
      </c>
      <c r="F51" s="21">
        <v>45597</v>
      </c>
      <c r="G51" s="21">
        <v>45778</v>
      </c>
      <c r="H51" s="22">
        <v>90000</v>
      </c>
      <c r="I51" s="23">
        <v>9753.1200000000008</v>
      </c>
      <c r="J51" s="24">
        <v>25</v>
      </c>
      <c r="K51" s="25">
        <v>0</v>
      </c>
      <c r="L51" s="26">
        <v>0</v>
      </c>
      <c r="M51" s="27">
        <f>H51*2.87%</f>
        <v>2583</v>
      </c>
      <c r="N51" s="28">
        <f>H51*7.1%</f>
        <v>6389.9999999999991</v>
      </c>
      <c r="O51" s="28">
        <v>928.92</v>
      </c>
      <c r="P51" s="28">
        <f>H51*3.04%</f>
        <v>2736</v>
      </c>
      <c r="Q51" s="23">
        <f>H51*7.09%</f>
        <v>6381</v>
      </c>
      <c r="R51" s="24">
        <v>0</v>
      </c>
      <c r="S51" s="27">
        <f>M51+P51</f>
        <v>5319</v>
      </c>
      <c r="T51" s="28">
        <f>J51+M51+P51+I51+R51+L51</f>
        <v>15097.12</v>
      </c>
      <c r="U51" s="28">
        <f>N51+O51+Q51</f>
        <v>13699.919999999998</v>
      </c>
      <c r="V51" s="28">
        <f>H51-T51</f>
        <v>74902.880000000005</v>
      </c>
      <c r="W51" s="17" t="s">
        <v>50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3" t="s">
        <v>110</v>
      </c>
      <c r="C52" s="36" t="s">
        <v>111</v>
      </c>
      <c r="D52" s="19" t="s">
        <v>112</v>
      </c>
      <c r="E52" s="20" t="s">
        <v>34</v>
      </c>
      <c r="F52" s="21">
        <v>45444</v>
      </c>
      <c r="G52" s="21">
        <v>45627</v>
      </c>
      <c r="H52" s="39">
        <v>50000</v>
      </c>
      <c r="I52" s="23">
        <v>1854</v>
      </c>
      <c r="J52" s="28">
        <v>25</v>
      </c>
      <c r="K52" s="55">
        <v>0</v>
      </c>
      <c r="L52" s="26">
        <v>0</v>
      </c>
      <c r="M52" s="27">
        <f>H52*2.87%</f>
        <v>1435</v>
      </c>
      <c r="N52" s="28">
        <f>H52*7.1%</f>
        <v>3549.9999999999995</v>
      </c>
      <c r="O52" s="28">
        <f>H52*1.2%</f>
        <v>600</v>
      </c>
      <c r="P52" s="28">
        <f>H52*3.04%</f>
        <v>1520</v>
      </c>
      <c r="Q52" s="23">
        <f>H52*7.09%</f>
        <v>3545.0000000000005</v>
      </c>
      <c r="R52" s="28">
        <v>0</v>
      </c>
      <c r="S52" s="27">
        <f>M52+P52</f>
        <v>2955</v>
      </c>
      <c r="T52" s="28">
        <f>J52+M52+P52+I52+R52+L52</f>
        <v>4834</v>
      </c>
      <c r="U52" s="28">
        <f>N52+O52+Q52</f>
        <v>7695</v>
      </c>
      <c r="V52" s="28">
        <f>H52-T52</f>
        <v>45166</v>
      </c>
      <c r="W52" s="17" t="s">
        <v>35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18" t="s">
        <v>113</v>
      </c>
      <c r="C53" s="18" t="s">
        <v>94</v>
      </c>
      <c r="D53" s="19" t="s">
        <v>95</v>
      </c>
      <c r="E53" s="20" t="s">
        <v>34</v>
      </c>
      <c r="F53" s="21">
        <v>45536</v>
      </c>
      <c r="G53" s="21">
        <v>45717</v>
      </c>
      <c r="H53" s="22">
        <v>35438.129999999997</v>
      </c>
      <c r="I53" s="23">
        <v>0</v>
      </c>
      <c r="J53" s="23">
        <v>25</v>
      </c>
      <c r="K53" s="56">
        <v>0</v>
      </c>
      <c r="L53" s="26">
        <v>0</v>
      </c>
      <c r="M53" s="27">
        <f>H53*2.87%</f>
        <v>1017.0743309999999</v>
      </c>
      <c r="N53" s="28">
        <f>H53*7.1%</f>
        <v>2516.1072299999996</v>
      </c>
      <c r="O53" s="28">
        <v>425.26</v>
      </c>
      <c r="P53" s="28">
        <f>H53*3.04%</f>
        <v>1077.319152</v>
      </c>
      <c r="Q53" s="23">
        <f>H53*7.09%</f>
        <v>2512.5634169999998</v>
      </c>
      <c r="R53" s="57">
        <v>0</v>
      </c>
      <c r="S53" s="27">
        <f>M53+P53</f>
        <v>2094.3934829999998</v>
      </c>
      <c r="T53" s="28">
        <f>J53+M53+P53+I53+R53+L53</f>
        <v>2119.3934829999998</v>
      </c>
      <c r="U53" s="28">
        <f>N53+O53+Q53</f>
        <v>5453.9306469999992</v>
      </c>
      <c r="V53" s="28">
        <f>H53-T53</f>
        <v>33318.736516999998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75" customHeight="1" x14ac:dyDescent="0.35">
      <c r="A54" s="58"/>
      <c r="B54" s="59"/>
      <c r="C54" s="60"/>
      <c r="D54" s="59"/>
      <c r="E54" s="58"/>
      <c r="F54" s="61"/>
      <c r="G54" s="62"/>
      <c r="H54" s="63"/>
      <c r="I54" s="64"/>
      <c r="L54" s="65"/>
      <c r="O54" s="64"/>
      <c r="W54" s="58"/>
      <c r="X54" s="66"/>
      <c r="Y54" s="29"/>
      <c r="Z54" s="29"/>
      <c r="AA54" s="29"/>
      <c r="AB54" s="29"/>
    </row>
    <row r="55" spans="1:28" ht="18.75" customHeight="1" thickBot="1" x14ac:dyDescent="0.4">
      <c r="A55" s="58"/>
      <c r="B55" s="67" t="s">
        <v>140</v>
      </c>
      <c r="C55" s="68"/>
      <c r="D55" s="69"/>
      <c r="E55" s="29"/>
      <c r="F55" s="58"/>
      <c r="G55" s="58"/>
      <c r="H55" s="70">
        <f t="shared" ref="H55:V55" si="8">SUM(H14:H53)</f>
        <v>2365438.13</v>
      </c>
      <c r="I55" s="70">
        <f t="shared" si="8"/>
        <v>151887.06999999998</v>
      </c>
      <c r="J55" s="70">
        <f t="shared" si="8"/>
        <v>1000</v>
      </c>
      <c r="K55" s="70">
        <f t="shared" si="8"/>
        <v>0</v>
      </c>
      <c r="L55" s="70">
        <f t="shared" si="8"/>
        <v>43257.75</v>
      </c>
      <c r="M55" s="70">
        <f>SUM(M14:M53)</f>
        <v>67888.074330999996</v>
      </c>
      <c r="N55" s="70">
        <f>SUM(N14:N53)</f>
        <v>167946.10722999999</v>
      </c>
      <c r="O55" s="70">
        <f t="shared" si="8"/>
        <v>26996.619999999992</v>
      </c>
      <c r="P55" s="70">
        <f t="shared" si="8"/>
        <v>71909.319151999996</v>
      </c>
      <c r="Q55" s="70">
        <f>SUM(Q14:Q53)</f>
        <v>167709.563417</v>
      </c>
      <c r="R55" s="70">
        <f t="shared" si="8"/>
        <v>2501.46</v>
      </c>
      <c r="S55" s="70">
        <f>SUM(S14:S53)</f>
        <v>139797.39348299999</v>
      </c>
      <c r="T55" s="70">
        <f t="shared" si="8"/>
        <v>338443.6734829999</v>
      </c>
      <c r="U55" s="70">
        <f t="shared" si="8"/>
        <v>362652.2906469999</v>
      </c>
      <c r="V55" s="70">
        <f t="shared" si="8"/>
        <v>2026994.4565170007</v>
      </c>
      <c r="W55" s="29"/>
      <c r="X55" s="66"/>
      <c r="Y55" s="29"/>
      <c r="Z55" s="29"/>
      <c r="AA55" s="29"/>
      <c r="AB55" s="29"/>
    </row>
    <row r="56" spans="1:28" ht="14.25" customHeight="1" thickTop="1" x14ac:dyDescent="0.35">
      <c r="A56" s="71"/>
      <c r="B56" s="71"/>
      <c r="C56" s="71"/>
      <c r="D56" s="71"/>
      <c r="E56" s="71"/>
      <c r="F56" s="7"/>
      <c r="G56" s="7"/>
      <c r="H56" s="1"/>
      <c r="I56" s="1"/>
      <c r="J56" s="1"/>
      <c r="K56" s="1"/>
      <c r="L56" s="1"/>
      <c r="M56" s="1"/>
      <c r="N56" s="72"/>
      <c r="O56" s="1"/>
      <c r="P56" s="1"/>
      <c r="Q56" s="1"/>
      <c r="R56" s="2"/>
      <c r="S56" s="1"/>
      <c r="T56" s="1"/>
      <c r="U56" s="73"/>
      <c r="V56" s="1"/>
      <c r="W56" s="1"/>
      <c r="X56" s="1"/>
      <c r="Y56" s="71"/>
      <c r="Z56" s="71"/>
      <c r="AA56" s="71"/>
      <c r="AB56" s="71"/>
    </row>
    <row r="57" spans="1:28" ht="14.25" customHeight="1" x14ac:dyDescent="0.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2"/>
      <c r="O57" s="1"/>
      <c r="P57" s="1"/>
      <c r="Q57" s="1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72"/>
      <c r="O58" s="1"/>
      <c r="P58" s="1"/>
      <c r="Q58" s="72"/>
      <c r="R58" s="2"/>
      <c r="S58" s="73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2"/>
      <c r="O59" s="1"/>
      <c r="P59" s="1"/>
      <c r="Q59" s="1"/>
      <c r="R59" s="2"/>
      <c r="S59" s="1"/>
      <c r="T59" s="1"/>
      <c r="U59" s="72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2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2"/>
      <c r="O61" s="1"/>
      <c r="P61" s="1"/>
      <c r="Q61" s="1"/>
      <c r="R61" s="2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2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2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2"/>
      <c r="O64" s="1"/>
      <c r="P64" s="1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2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2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2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2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2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2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9093" sheet="1" objects="1" scenarios="1"/>
  <sortState ref="B15:X53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20 H41 H23">
    <cfRule type="notContainsBlanks" dxfId="13" priority="6">
      <formula>LEN(TRIM(H14))&gt;0</formula>
    </cfRule>
  </conditionalFormatting>
  <conditionalFormatting sqref="H24">
    <cfRule type="notContainsBlanks" dxfId="12" priority="7">
      <formula>LEN(TRIM(H24))&gt;0</formula>
    </cfRule>
  </conditionalFormatting>
  <conditionalFormatting sqref="H27">
    <cfRule type="notContainsBlanks" dxfId="11" priority="8">
      <formula>LEN(TRIM(H27))&gt;0</formula>
    </cfRule>
  </conditionalFormatting>
  <conditionalFormatting sqref="H29">
    <cfRule type="notContainsBlanks" dxfId="10" priority="9">
      <formula>LEN(TRIM(H29))&gt;0</formula>
    </cfRule>
  </conditionalFormatting>
  <conditionalFormatting sqref="H32">
    <cfRule type="notContainsBlanks" dxfId="9" priority="10">
      <formula>LEN(TRIM(H32))&gt;0</formula>
    </cfRule>
  </conditionalFormatting>
  <conditionalFormatting sqref="H48">
    <cfRule type="notContainsBlanks" dxfId="8" priority="11">
      <formula>LEN(TRIM(H48))&gt;0</formula>
    </cfRule>
  </conditionalFormatting>
  <conditionalFormatting sqref="H53">
    <cfRule type="notContainsBlanks" dxfId="7" priority="12">
      <formula>LEN(TRIM(H53))&gt;0</formula>
    </cfRule>
  </conditionalFormatting>
  <conditionalFormatting sqref="H28">
    <cfRule type="notContainsBlanks" dxfId="6" priority="14">
      <formula>LEN(TRIM(H28))&gt;0</formula>
    </cfRule>
  </conditionalFormatting>
  <conditionalFormatting sqref="H31">
    <cfRule type="notContainsBlanks" dxfId="5" priority="15">
      <formula>LEN(TRIM(H31))&gt;0</formula>
    </cfRule>
  </conditionalFormatting>
  <conditionalFormatting sqref="H26">
    <cfRule type="notContainsBlanks" dxfId="4" priority="5">
      <formula>LEN(TRIM(H26))&gt;0</formula>
    </cfRule>
  </conditionalFormatting>
  <conditionalFormatting sqref="H47">
    <cfRule type="notContainsBlanks" dxfId="3" priority="4">
      <formula>LEN(TRIM(H47))&gt;0</formula>
    </cfRule>
  </conditionalFormatting>
  <conditionalFormatting sqref="H22">
    <cfRule type="notContainsBlanks" dxfId="2" priority="3">
      <formula>LEN(TRIM(H22))&gt;0</formula>
    </cfRule>
  </conditionalFormatting>
  <conditionalFormatting sqref="H21">
    <cfRule type="notContainsBlanks" dxfId="1" priority="2">
      <formula>LEN(TRIM(H21))&gt;0</formula>
    </cfRule>
  </conditionalFormatting>
  <conditionalFormatting sqref="H30">
    <cfRule type="notContainsBlanks" dxfId="0" priority="1">
      <formula>LEN(TRIM(H30))&gt;0</formula>
    </cfRule>
  </conditionalFormatting>
  <pageMargins left="0.7" right="0.7" top="0.75" bottom="0.75" header="0.3" footer="0.3"/>
  <pageSetup scale="1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NOVIEMBRE </vt:lpstr>
      <vt:lpstr>'NOMINA TEMPORERA NOVIEMBRE 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2024-11-26T16:36:20Z</cp:lastPrinted>
  <dcterms:created xsi:type="dcterms:W3CDTF">2024-10-23T13:00:21Z</dcterms:created>
  <dcterms:modified xsi:type="dcterms:W3CDTF">2024-11-26T16:37:00Z</dcterms:modified>
</cp:coreProperties>
</file>